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definedNames>
    <definedName name="_xlnm.Print_Titles" localSheetId="0">Лист1!$5:$8</definedName>
    <definedName name="_xlnm.Print_Area" localSheetId="0">Лист1!$A$1:$K$36</definedName>
  </definedNames>
  <calcPr calcId="124519" refMode="R1C1"/>
</workbook>
</file>

<file path=xl/calcChain.xml><?xml version="1.0" encoding="utf-8"?>
<calcChain xmlns="http://schemas.openxmlformats.org/spreadsheetml/2006/main">
  <c r="R32" i="1"/>
  <c r="Q34"/>
  <c r="M34"/>
  <c r="Q35"/>
  <c r="L34"/>
  <c r="J25"/>
  <c r="F32"/>
  <c r="J27" l="1"/>
  <c r="J17"/>
  <c r="J22"/>
  <c r="J24"/>
  <c r="J18"/>
  <c r="J12"/>
  <c r="J19"/>
  <c r="M19" s="1"/>
  <c r="F31"/>
  <c r="J31"/>
  <c r="J14"/>
  <c r="J16"/>
  <c r="F25"/>
  <c r="F19"/>
  <c r="F34" l="1"/>
  <c r="M26"/>
  <c r="M16"/>
  <c r="M21" l="1"/>
  <c r="M22"/>
  <c r="M23"/>
  <c r="M24"/>
  <c r="M25"/>
  <c r="M27"/>
  <c r="M20"/>
  <c r="M15"/>
  <c r="M17"/>
  <c r="M18"/>
  <c r="M12"/>
  <c r="M13"/>
  <c r="M14"/>
  <c r="M11"/>
  <c r="M9"/>
  <c r="F15"/>
  <c r="J34"/>
  <c r="L22"/>
  <c r="L12"/>
  <c r="I27"/>
  <c r="I25"/>
  <c r="J21"/>
  <c r="F29" l="1"/>
  <c r="J15" l="1"/>
  <c r="I28"/>
  <c r="J23"/>
  <c r="J20"/>
  <c r="J13"/>
  <c r="J9"/>
  <c r="G32"/>
  <c r="G34"/>
  <c r="G31"/>
  <c r="G29"/>
  <c r="G30" s="1"/>
  <c r="G25"/>
  <c r="F35"/>
  <c r="I35"/>
  <c r="J35"/>
  <c r="E35"/>
  <c r="F30"/>
  <c r="I30"/>
  <c r="J30"/>
  <c r="E30"/>
  <c r="E28"/>
  <c r="F13" l="1"/>
  <c r="G13" s="1"/>
  <c r="F22"/>
  <c r="G22" s="1"/>
  <c r="F9"/>
  <c r="G19"/>
  <c r="G15"/>
  <c r="E36"/>
  <c r="J28"/>
  <c r="J36" s="1"/>
  <c r="I36"/>
  <c r="G35"/>
  <c r="F28" l="1"/>
  <c r="F36" s="1"/>
  <c r="G9"/>
  <c r="G28" s="1"/>
  <c r="G36" s="1"/>
</calcChain>
</file>

<file path=xl/sharedStrings.xml><?xml version="1.0" encoding="utf-8"?>
<sst xmlns="http://schemas.openxmlformats.org/spreadsheetml/2006/main" count="113" uniqueCount="67">
  <si>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</si>
  <si>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</si>
  <si>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</si>
  <si>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</si>
  <si>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</si>
  <si>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</si>
  <si>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</si>
  <si>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</si>
  <si>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</si>
  <si>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</si>
  <si>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</si>
  <si>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Капітальний ремонт та облаштування клубу "Нивки" по вул. Гречка, 14</t>
  </si>
  <si>
    <t>Капітальний ремонт клубу за місцем проживання "Чемпіон" по вул. Світлицького, 35-Б</t>
  </si>
  <si>
    <t>Капітальний ремонт та облаштування клубу за місцем проживання "Соняшник" по вул.Андріївській 8/12</t>
  </si>
  <si>
    <t>Капітальний ремонт та облаштування клубу за місцем проживання «Лідер» по просп.Г.Гонгадзе, 32-Г</t>
  </si>
  <si>
    <t>Капітальний ремонт шкільного стадіону ЗНЗ № 63 по вул. Гречка 10-А</t>
  </si>
  <si>
    <t>Лікування пам'ятки природи "Дуб Шевченка" в парку "Березовий Гай"</t>
  </si>
  <si>
    <t>Освітлення парку між житловим мікрорайоном та метро «Сирець»</t>
  </si>
  <si>
    <t>Капітальний ремонт спортивного майданчика по вул. Світлицького 35-Б</t>
  </si>
  <si>
    <t>Разом по розпоряднику коштів управління освіти Подільської РДА:</t>
  </si>
  <si>
    <t>Разом по розпоряднику коштів відділ у справах сім'ї, молоді та спорту Подільської РДА:</t>
  </si>
  <si>
    <t>Всього по розпоряднику коштів Подільська районна в місті Києві державна адміністрація:</t>
  </si>
  <si>
    <t>-</t>
  </si>
  <si>
    <t>Обсяг фінансування, тис.грн.</t>
  </si>
  <si>
    <t>Вартість,                                         тис. грн.</t>
  </si>
  <si>
    <t>Звіт про стан реалізації проектів за рахунок коштів Бюджету участі міста Києва</t>
  </si>
  <si>
    <t>(відповідний звітний період)</t>
  </si>
  <si>
    <t>Заміна вікон</t>
  </si>
  <si>
    <t>Капітальний ремонт</t>
  </si>
  <si>
    <t>Придбання обладнання (мати, татамі)</t>
  </si>
  <si>
    <t>Капітальний ремонт будівлі та облаштування клубу за місцем проживання «Темп» по пр.Гонгадзе, 18-Б</t>
  </si>
  <si>
    <t>Придбання кондиціонерів</t>
  </si>
  <si>
    <t>Придбання обладнання (аудіосистема)</t>
  </si>
  <si>
    <t>Придбання меблів</t>
  </si>
  <si>
    <t xml:space="preserve">Капітальний ремонт покрівлі, фасаду, внутрішніх приміщень </t>
  </si>
  <si>
    <t>Придбання обладнання (система відеоспостереження)</t>
  </si>
  <si>
    <t>ЗФ 198,0</t>
  </si>
  <si>
    <t>СФ 5391,1</t>
  </si>
  <si>
    <t>дивани 2 шт. 5,1</t>
  </si>
  <si>
    <t>акт+технагляд</t>
  </si>
  <si>
    <t>19,6 СИСТ.ВІДЕОНАГЛЯДУ+8,99 ноутбук</t>
  </si>
  <si>
    <t xml:space="preserve">Оплата послуг з виготовлення проекту на влаштування освітлення парку </t>
  </si>
  <si>
    <t>Капітальний ремонт та облаштування клубу за місцем проживання«Академія дитинства» по пр.Квітневий, 4</t>
  </si>
  <si>
    <t>Разом по розпоряднику коштів управління житлово-комунального господарства Подільської РДА:</t>
  </si>
  <si>
    <t xml:space="preserve">       станом на 01.12.2017 року    </t>
  </si>
  <si>
    <r>
      <t>акт+</t>
    </r>
    <r>
      <rPr>
        <u/>
        <sz val="11"/>
        <color theme="1"/>
        <rFont val="Calibri"/>
        <family val="2"/>
        <charset val="204"/>
        <scheme val="minor"/>
      </rPr>
      <t>технагляд 6,9</t>
    </r>
  </si>
  <si>
    <r>
      <t>акт+</t>
    </r>
    <r>
      <rPr>
        <u/>
        <sz val="11"/>
        <color theme="1"/>
        <rFont val="Calibri"/>
        <family val="2"/>
        <charset val="204"/>
        <scheme val="minor"/>
      </rPr>
      <t>технагляд 2,645</t>
    </r>
  </si>
  <si>
    <t>технагляд 8,2</t>
  </si>
  <si>
    <t>ЖАЛЮЗІ</t>
  </si>
  <si>
    <t>КОВРИК</t>
  </si>
  <si>
    <t>МАТ ДЛЯ КОЛОН</t>
  </si>
  <si>
    <t>МІШКИ</t>
  </si>
  <si>
    <t>система охорони</t>
  </si>
  <si>
    <t>7,900 МФУ</t>
  </si>
  <si>
    <t>86,7582 ПРОФІНАНСОВАНО</t>
  </si>
  <si>
    <t>Заміна вікон - 12.04.17 укладено договір на 99,9 тис.грн.  Встановлено металопластикові вікна. Капітальний ремонт - 14.04.17 укладено договір на 840,0 тис.грн.  Експертизу кошторису проведено. Відремонтовано покрівлю. Капітальний ремонт приміщень виконано. Проект реалізовано.</t>
  </si>
  <si>
    <t xml:space="preserve"> Заміна вікон - 04.04.17 укладено договір на 45,0 тис.грн. Встановлено металопластикові вікна. Капітальний ремонт - 04.04.17 укладено договір на суму 913,3 тис.грн.  Експертизу кошторису проведено.  Відремонтовано покрівлю. Роботи з капітального ремонту приміщень виконано. Придбано меблі для облаштування клубу.</t>
  </si>
  <si>
    <t xml:space="preserve">Заміна вікон - 10.04.17 укладено договір на суму 85,0 тис.грн. Встановлено металопластикові вікна. Капітальний ремонт - 18.04.17 укладено договір на суму 808,3 тис.грн.  Експертизу кошторису проведено. Роботи з капітального ремонту приміщень виконано. Придбано меблі для облаштування клубу. </t>
  </si>
  <si>
    <t>Капітальний ремонт - укладено договір від 20.03.2017 № 2 на суму 824,4 тис.грн. Експертизу кошторису проведено. Відремонтовано покрівлю та фасад клубу. Роботи з капітального ремонту приміщень виконано. Придбано меблі та обладнання для облаштування клубу.</t>
  </si>
  <si>
    <t xml:space="preserve">Заміна вікон - 04.04.17 укладено договір на                                                125,0 тис.грн. Проведено експертизу кошторису. Встановлено металопластикові вікна. Капітальний ремонт - 26.04.17 укладено договір на 744,0 тис.грн. Експертизу кошторису проведено. Роботи з капітального ремонту приміщень виконано. Придбано меблі та обладнання для облаштування клубу. </t>
  </si>
  <si>
    <t xml:space="preserve">Заміна вікон - 04.04.17 укладено договір на 58,0 тис.грн. Встановлено металопластикові вікна. Капітальний ремонт - 04.04.17 укладено договір. на 495,6 тис.грн.  Експертизу кошторису проведено.  Роботи з капітального ремонту приміщень виконано. Придбано меблі та обладнання для облаштування клубу.  </t>
  </si>
  <si>
    <t xml:space="preserve">Капітальний ремонт шкільного стадіону </t>
  </si>
  <si>
    <t>28.04.17 укладено договір суму 973,1 тис.грн. Експертизу кошторису проведено. Капітальний ремонт шкільного стадіону виконано. Проект реалізовано.</t>
  </si>
  <si>
    <t>Завершено процедуру закупівлі в системі Prozorro. 15.05.2017 укладено договір на суму 860,8 тис.грн. Експертиза проектно-кошторисної документації проведено. Роботи з капітального ремонту спортивного майданчика виконано. Проект реалізовано.</t>
  </si>
  <si>
    <t>Процедуру закупівлі в системі Prozorro на 75,0 тис.грн. завершено. 24.04.17 укладено договір. Проведено розпломбування дерева. Проведено обстеження на виявлення ушкоджень. Вмонтовано захисну сітку для захисту від сміття та опалого листя. Оброблено ушкоджені частини спец. протигнильними препаратами. Роботи з облаштування території навколо дубу виконано. Громадський проект реалізовано.</t>
  </si>
  <si>
    <t>27.02.17 відбулася нарада на об'єкті робочої комісії за участю Подільської РДА, КП "Київміськсвітло", замовника, автора проекту та ін. Листом Подільської РДА від 14.03.2017 № 106-1551 до КП "Київміськсвітло" направлено звернення для отримання технічних умов на проектування електромереж зовнішнього освітлення території парку "Сирецький гай".  06.04.17 № 1068-016 від КП "Київміськсвітло" отримано технічні умови. 15.06.17 повторно розпочато процедуру закупівлі на проектні роботи в системі Prozorro на 86,0 тис.грн.(попередньо оголошені 10.05.17 та 22.05.2017 закупівлі не відбулися у зв'язку із відсутністю пропозицій). Станом на 12.07.17 укладено договір. Виготовлено проект на влаштування освітлення. Експертизу кошторису проведено.  В системі Prozorro проведено закупівлю та укладено договір на роботи з влаштування освітлення від 23.11.2017 № 185.</t>
  </si>
  <si>
    <t>20.11.</t>
  </si>
</sst>
</file>

<file path=xl/styles.xml><?xml version="1.0" encoding="utf-8"?>
<styleSheet xmlns="http://schemas.openxmlformats.org/spreadsheetml/2006/main">
  <numFmts count="2">
    <numFmt numFmtId="164" formatCode="0.0"/>
    <numFmt numFmtId="165" formatCode="0.000"/>
  </numFmts>
  <fonts count="17">
    <font>
      <sz val="11"/>
      <color theme="1"/>
      <name val="Calibri"/>
      <family val="2"/>
      <charset val="204"/>
      <scheme val="minor"/>
    </font>
    <font>
      <b/>
      <sz val="11"/>
      <color theme="1"/>
      <name val="Calibri"/>
      <family val="2"/>
      <charset val="204"/>
      <scheme val="minor"/>
    </font>
    <font>
      <sz val="12"/>
      <color theme="1"/>
      <name val="Times New Roman"/>
      <family val="1"/>
      <charset val="204"/>
    </font>
    <font>
      <sz val="9"/>
      <color theme="1"/>
      <name val="Calibri"/>
      <family val="2"/>
      <charset val="204"/>
      <scheme val="minor"/>
    </font>
    <font>
      <sz val="13"/>
      <color theme="1"/>
      <name val="Times New Roman"/>
      <family val="1"/>
      <charset val="204"/>
    </font>
    <font>
      <sz val="16"/>
      <color theme="1"/>
      <name val="Times New Roman"/>
      <family val="1"/>
      <charset val="204"/>
    </font>
    <font>
      <b/>
      <sz val="13"/>
      <color theme="1"/>
      <name val="Times New Roman"/>
      <family val="1"/>
      <charset val="204"/>
    </font>
    <font>
      <b/>
      <sz val="13"/>
      <color theme="1"/>
      <name val="Calibri"/>
      <family val="2"/>
      <charset val="204"/>
      <scheme val="minor"/>
    </font>
    <font>
      <sz val="13"/>
      <color theme="1"/>
      <name val="Calibri"/>
      <family val="2"/>
      <charset val="204"/>
      <scheme val="minor"/>
    </font>
    <font>
      <sz val="11"/>
      <color theme="5" tint="-0.249977111117893"/>
      <name val="Calibri"/>
      <family val="2"/>
      <charset val="204"/>
      <scheme val="minor"/>
    </font>
    <font>
      <sz val="11"/>
      <color rgb="FF00B050"/>
      <name val="Calibri"/>
      <family val="2"/>
      <charset val="204"/>
      <scheme val="minor"/>
    </font>
    <font>
      <u/>
      <sz val="11"/>
      <color theme="7" tint="-0.499984740745262"/>
      <name val="Calibri"/>
      <family val="2"/>
      <charset val="204"/>
      <scheme val="minor"/>
    </font>
    <font>
      <sz val="13"/>
      <name val="Times New Roman"/>
      <family val="1"/>
      <charset val="204"/>
    </font>
    <font>
      <sz val="11"/>
      <name val="Calibri"/>
      <family val="2"/>
      <charset val="204"/>
      <scheme val="minor"/>
    </font>
    <font>
      <sz val="11"/>
      <color rgb="FFC00000"/>
      <name val="Calibri"/>
      <family val="2"/>
      <charset val="204"/>
      <scheme val="minor"/>
    </font>
    <font>
      <u/>
      <sz val="11"/>
      <color theme="1"/>
      <name val="Calibri"/>
      <family val="2"/>
      <charset val="204"/>
      <scheme val="minor"/>
    </font>
    <font>
      <u/>
      <sz val="11"/>
      <color theme="5" tint="-0.249977111117893"/>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0" fillId="0" borderId="0" xfId="0" applyFill="1"/>
    <xf numFmtId="0" fontId="0" fillId="0" borderId="0" xfId="0" applyFill="1" applyAlignment="1">
      <alignment horizontal="center" vertical="center"/>
    </xf>
    <xf numFmtId="0" fontId="4" fillId="0" borderId="1" xfId="0" applyFont="1" applyFill="1" applyBorder="1" applyAlignment="1">
      <alignment horizontal="center" vertical="top" wrapText="1"/>
    </xf>
    <xf numFmtId="0" fontId="3" fillId="0" borderId="0" xfId="0" applyFont="1" applyFill="1"/>
    <xf numFmtId="16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center" vertical="center" wrapText="1"/>
    </xf>
    <xf numFmtId="0" fontId="0" fillId="0" borderId="0" xfId="0" applyFill="1" applyAlignment="1">
      <alignment vertical="center"/>
    </xf>
    <xf numFmtId="164" fontId="6"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right"/>
    </xf>
    <xf numFmtId="164" fontId="7" fillId="0" borderId="1" xfId="0" applyNumberFormat="1" applyFont="1" applyFill="1" applyBorder="1" applyAlignment="1">
      <alignment horizontal="center"/>
    </xf>
    <xf numFmtId="0" fontId="8" fillId="0" borderId="1" xfId="0" applyFont="1" applyFill="1" applyBorder="1" applyAlignment="1">
      <alignment horizontal="center"/>
    </xf>
    <xf numFmtId="0" fontId="1" fillId="0" borderId="0" xfId="0" applyFont="1" applyFill="1" applyAlignment="1">
      <alignment horizontal="left" vertical="center"/>
    </xf>
    <xf numFmtId="165" fontId="0" fillId="0" borderId="0" xfId="0" applyNumberFormat="1" applyFill="1" applyAlignment="1">
      <alignment vertical="center"/>
    </xf>
    <xf numFmtId="164" fontId="0" fillId="0" borderId="0" xfId="0" applyNumberFormat="1" applyFill="1" applyAlignment="1">
      <alignment vertical="center"/>
    </xf>
    <xf numFmtId="164" fontId="9" fillId="0" borderId="5" xfId="0" applyNumberFormat="1" applyFont="1" applyFill="1" applyBorder="1" applyAlignment="1">
      <alignment vertical="center"/>
    </xf>
    <xf numFmtId="165" fontId="10" fillId="0" borderId="7" xfId="0" applyNumberFormat="1" applyFont="1" applyFill="1" applyBorder="1" applyAlignment="1">
      <alignment vertical="center"/>
    </xf>
    <xf numFmtId="164" fontId="9" fillId="0" borderId="7" xfId="0" applyNumberFormat="1" applyFont="1" applyFill="1" applyBorder="1" applyAlignment="1">
      <alignment vertical="center"/>
    </xf>
    <xf numFmtId="164" fontId="10" fillId="0" borderId="6" xfId="0" applyNumberFormat="1" applyFont="1" applyFill="1" applyBorder="1" applyAlignment="1">
      <alignment vertical="center"/>
    </xf>
    <xf numFmtId="164" fontId="10" fillId="0" borderId="7" xfId="0" applyNumberFormat="1" applyFont="1" applyFill="1" applyBorder="1" applyAlignment="1">
      <alignment vertical="center"/>
    </xf>
    <xf numFmtId="164" fontId="10" fillId="0" borderId="5" xfId="0" applyNumberFormat="1" applyFont="1" applyFill="1" applyBorder="1" applyAlignment="1">
      <alignment vertical="center"/>
    </xf>
    <xf numFmtId="165" fontId="9" fillId="0" borderId="7" xfId="0" applyNumberFormat="1" applyFont="1" applyFill="1" applyBorder="1" applyAlignment="1">
      <alignment vertical="center"/>
    </xf>
    <xf numFmtId="165" fontId="9" fillId="0" borderId="5" xfId="0" applyNumberFormat="1" applyFont="1" applyFill="1" applyBorder="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0" xfId="0" applyFont="1" applyFill="1" applyAlignment="1">
      <alignment vertical="center"/>
    </xf>
    <xf numFmtId="164" fontId="14" fillId="0" borderId="6" xfId="0" applyNumberFormat="1" applyFont="1" applyFill="1" applyBorder="1" applyAlignment="1">
      <alignment vertical="center"/>
    </xf>
    <xf numFmtId="0" fontId="15" fillId="0" borderId="0" xfId="0" applyFont="1" applyFill="1" applyAlignment="1">
      <alignment vertical="center"/>
    </xf>
    <xf numFmtId="0" fontId="4" fillId="0" borderId="1" xfId="0" applyFont="1" applyFill="1" applyBorder="1" applyAlignment="1">
      <alignment horizontal="center" vertical="center" wrapText="1"/>
    </xf>
    <xf numFmtId="165" fontId="10" fillId="0" borderId="6" xfId="0" applyNumberFormat="1" applyFont="1" applyFill="1" applyBorder="1" applyAlignment="1">
      <alignment vertical="center"/>
    </xf>
    <xf numFmtId="0" fontId="16" fillId="0" borderId="0" xfId="0" applyFont="1" applyFill="1" applyAlignment="1">
      <alignment vertical="center"/>
    </xf>
    <xf numFmtId="0" fontId="4" fillId="0" borderId="1" xfId="0" applyFont="1" applyFill="1" applyBorder="1" applyAlignment="1">
      <alignment vertical="center" wrapText="1"/>
    </xf>
    <xf numFmtId="2" fontId="0" fillId="0" borderId="0" xfId="0" applyNumberFormat="1" applyFill="1"/>
    <xf numFmtId="2" fontId="0" fillId="0" borderId="0" xfId="0" applyNumberFormat="1" applyFill="1" applyAlignment="1">
      <alignment vertical="center"/>
    </xf>
    <xf numFmtId="164" fontId="4" fillId="0" borderId="5" xfId="0" applyNumberFormat="1" applyFont="1" applyFill="1" applyBorder="1" applyAlignment="1">
      <alignment horizontal="right" vertical="center" wrapText="1"/>
    </xf>
    <xf numFmtId="0" fontId="0" fillId="0" borderId="7" xfId="0" applyFill="1" applyBorder="1" applyAlignment="1">
      <alignment horizontal="right" vertical="center" wrapText="1"/>
    </xf>
    <xf numFmtId="0" fontId="0" fillId="0" borderId="6" xfId="0" applyFill="1" applyBorder="1" applyAlignment="1">
      <alignment horizontal="right" vertical="center" wrapText="1"/>
    </xf>
    <xf numFmtId="0" fontId="4" fillId="0" borderId="5"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4" fillId="0" borderId="5" xfId="0" applyFont="1"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xf numFmtId="0" fontId="12"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164" fontId="4" fillId="0" borderId="7"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xf>
    <xf numFmtId="164" fontId="0" fillId="0" borderId="6" xfId="0" applyNumberFormat="1" applyFill="1" applyBorder="1" applyAlignment="1">
      <alignment horizontal="right" vertical="center" wrapText="1"/>
    </xf>
    <xf numFmtId="164" fontId="0" fillId="0" borderId="7" xfId="0" applyNumberForma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0" xfId="0" applyFont="1" applyFill="1" applyAlignment="1">
      <alignment horizontal="center"/>
    </xf>
    <xf numFmtId="0" fontId="2" fillId="0" borderId="0" xfId="0" applyFont="1" applyFill="1" applyAlignment="1">
      <alignment horizont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vertical="center" wrapText="1"/>
    </xf>
    <xf numFmtId="0" fontId="12" fillId="0" borderId="7" xfId="0" applyFont="1" applyFill="1" applyBorder="1" applyAlignment="1">
      <alignment horizontal="center" vertical="center" wrapText="1"/>
    </xf>
    <xf numFmtId="0" fontId="4" fillId="0" borderId="5"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6" xfId="0" applyFont="1" applyFill="1" applyBorder="1" applyAlignment="1">
      <alignment horizontal="right" vertical="center" wrapText="1"/>
    </xf>
    <xf numFmtId="164" fontId="4" fillId="0" borderId="6" xfId="0" applyNumberFormat="1" applyFont="1" applyFill="1" applyBorder="1" applyAlignment="1">
      <alignment horizontal="righ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36"/>
  <sheetViews>
    <sheetView tabSelected="1" view="pageBreakPreview" topLeftCell="A12" zoomScale="60" workbookViewId="0">
      <selection activeCell="Q33" sqref="Q33"/>
    </sheetView>
  </sheetViews>
  <sheetFormatPr defaultRowHeight="14.4"/>
  <cols>
    <col min="1" max="1" width="5.109375" style="1" customWidth="1"/>
    <col min="2" max="2" width="16.88671875" style="1" customWidth="1"/>
    <col min="3" max="3" width="41.6640625" style="1" customWidth="1"/>
    <col min="4" max="4" width="67.33203125" style="1" customWidth="1"/>
    <col min="5" max="5" width="8.21875" style="1" bestFit="1" customWidth="1"/>
    <col min="6" max="6" width="11.44140625" style="1" bestFit="1" customWidth="1"/>
    <col min="7" max="7" width="15.77734375" style="1" customWidth="1"/>
    <col min="8" max="8" width="23" style="1" customWidth="1"/>
    <col min="9" max="9" width="8.33203125" style="1" customWidth="1"/>
    <col min="10" max="10" width="11.33203125" style="1" bestFit="1" customWidth="1"/>
    <col min="11" max="11" width="13.77734375" style="1" customWidth="1"/>
    <col min="12" max="12" width="9.5546875" style="1" bestFit="1" customWidth="1"/>
    <col min="13" max="13" width="10.6640625" style="1" bestFit="1" customWidth="1"/>
    <col min="14" max="14" width="9.5546875" style="1" bestFit="1" customWidth="1"/>
    <col min="15" max="15" width="11.77734375" style="1" bestFit="1" customWidth="1"/>
    <col min="16" max="16" width="9.5546875" style="1" bestFit="1" customWidth="1"/>
    <col min="17" max="17" width="10.6640625" style="1" bestFit="1" customWidth="1"/>
    <col min="18" max="18" width="9.5546875" style="1" bestFit="1" customWidth="1"/>
    <col min="19" max="16384" width="8.88671875" style="1"/>
  </cols>
  <sheetData>
    <row r="1" spans="1:14" ht="21">
      <c r="A1" s="55" t="s">
        <v>25</v>
      </c>
      <c r="B1" s="55"/>
      <c r="C1" s="55"/>
      <c r="D1" s="55"/>
      <c r="E1" s="55"/>
      <c r="F1" s="55"/>
      <c r="G1" s="55"/>
      <c r="H1" s="55"/>
      <c r="I1" s="55"/>
      <c r="J1" s="55"/>
      <c r="K1" s="55"/>
    </row>
    <row r="2" spans="1:14" ht="21">
      <c r="A2" s="55" t="s">
        <v>44</v>
      </c>
      <c r="B2" s="55"/>
      <c r="C2" s="55"/>
      <c r="D2" s="55"/>
      <c r="E2" s="55"/>
      <c r="F2" s="55"/>
      <c r="G2" s="55"/>
      <c r="H2" s="55"/>
      <c r="I2" s="55"/>
      <c r="J2" s="55"/>
      <c r="K2" s="55"/>
    </row>
    <row r="3" spans="1:14" ht="15.6">
      <c r="A3" s="56" t="s">
        <v>26</v>
      </c>
      <c r="B3" s="56"/>
      <c r="C3" s="56"/>
      <c r="D3" s="56"/>
      <c r="E3" s="56"/>
      <c r="F3" s="56"/>
      <c r="G3" s="56"/>
      <c r="H3" s="56"/>
      <c r="I3" s="56"/>
      <c r="J3" s="56"/>
      <c r="K3" s="56"/>
    </row>
    <row r="4" spans="1:14" ht="3.6" customHeight="1"/>
    <row r="5" spans="1:14" s="2" customFormat="1" ht="16.8">
      <c r="A5" s="57" t="s">
        <v>10</v>
      </c>
      <c r="B5" s="57" t="s">
        <v>9</v>
      </c>
      <c r="C5" s="57" t="s">
        <v>8</v>
      </c>
      <c r="D5" s="57" t="s">
        <v>0</v>
      </c>
      <c r="E5" s="57" t="s">
        <v>23</v>
      </c>
      <c r="F5" s="57"/>
      <c r="G5" s="57"/>
      <c r="H5" s="57" t="s">
        <v>1</v>
      </c>
      <c r="I5" s="57"/>
      <c r="J5" s="57"/>
      <c r="K5" s="57" t="s">
        <v>2</v>
      </c>
    </row>
    <row r="6" spans="1:14" s="2" customFormat="1" ht="61.8" customHeight="1">
      <c r="A6" s="58"/>
      <c r="B6" s="58"/>
      <c r="C6" s="58"/>
      <c r="D6" s="58"/>
      <c r="E6" s="57" t="s">
        <v>3</v>
      </c>
      <c r="F6" s="57" t="s">
        <v>4</v>
      </c>
      <c r="G6" s="57" t="s">
        <v>5</v>
      </c>
      <c r="H6" s="57" t="s">
        <v>6</v>
      </c>
      <c r="I6" s="57" t="s">
        <v>24</v>
      </c>
      <c r="J6" s="57"/>
      <c r="K6" s="58"/>
    </row>
    <row r="7" spans="1:14" s="2" customFormat="1" ht="25.8" customHeight="1">
      <c r="A7" s="58"/>
      <c r="B7" s="58"/>
      <c r="C7" s="58"/>
      <c r="D7" s="58"/>
      <c r="E7" s="58"/>
      <c r="F7" s="58"/>
      <c r="G7" s="58"/>
      <c r="H7" s="58"/>
      <c r="I7" s="24" t="s">
        <v>7</v>
      </c>
      <c r="J7" s="24" t="s">
        <v>4</v>
      </c>
      <c r="K7" s="58"/>
    </row>
    <row r="8" spans="1:14" s="4" customFormat="1" ht="16.8">
      <c r="A8" s="3">
        <v>1</v>
      </c>
      <c r="B8" s="3">
        <v>2</v>
      </c>
      <c r="C8" s="3">
        <v>3</v>
      </c>
      <c r="D8" s="3">
        <v>4</v>
      </c>
      <c r="E8" s="3">
        <v>5</v>
      </c>
      <c r="F8" s="3">
        <v>6</v>
      </c>
      <c r="G8" s="3">
        <v>7</v>
      </c>
      <c r="H8" s="3">
        <v>8</v>
      </c>
      <c r="I8" s="3">
        <v>9</v>
      </c>
      <c r="J8" s="3">
        <v>10</v>
      </c>
      <c r="K8" s="3">
        <v>11</v>
      </c>
    </row>
    <row r="9" spans="1:14" s="7" customFormat="1" ht="16.8">
      <c r="A9" s="38">
        <v>1</v>
      </c>
      <c r="B9" s="38">
        <v>521</v>
      </c>
      <c r="C9" s="41" t="s">
        <v>11</v>
      </c>
      <c r="D9" s="38" t="s">
        <v>59</v>
      </c>
      <c r="E9" s="35">
        <v>988</v>
      </c>
      <c r="F9" s="35">
        <f>J9+J10+J11+J12</f>
        <v>962.47179999999992</v>
      </c>
      <c r="G9" s="35">
        <f>E9-F9</f>
        <v>25.528200000000083</v>
      </c>
      <c r="H9" s="6" t="s">
        <v>27</v>
      </c>
      <c r="I9" s="5">
        <v>130</v>
      </c>
      <c r="J9" s="5">
        <f>122.7228+1.886</f>
        <v>124.6088</v>
      </c>
      <c r="K9" s="29" t="s">
        <v>22</v>
      </c>
      <c r="M9" s="23">
        <f>J9-I9</f>
        <v>-5.3911999999999978</v>
      </c>
    </row>
    <row r="10" spans="1:14" s="7" customFormat="1" ht="50.4">
      <c r="A10" s="48"/>
      <c r="B10" s="48"/>
      <c r="C10" s="49"/>
      <c r="D10" s="48"/>
      <c r="E10" s="47"/>
      <c r="F10" s="47"/>
      <c r="G10" s="47"/>
      <c r="H10" s="6" t="s">
        <v>29</v>
      </c>
      <c r="I10" s="5">
        <v>66</v>
      </c>
      <c r="J10" s="5">
        <v>61</v>
      </c>
      <c r="K10" s="29" t="s">
        <v>22</v>
      </c>
      <c r="M10" s="17">
        <v>5</v>
      </c>
      <c r="N10" s="7" t="s">
        <v>48</v>
      </c>
    </row>
    <row r="11" spans="1:14" s="7" customFormat="1" ht="33.6">
      <c r="A11" s="39"/>
      <c r="B11" s="39"/>
      <c r="C11" s="42"/>
      <c r="D11" s="39"/>
      <c r="E11" s="36"/>
      <c r="F11" s="51"/>
      <c r="G11" s="36"/>
      <c r="H11" s="6" t="s">
        <v>31</v>
      </c>
      <c r="I11" s="5">
        <v>35</v>
      </c>
      <c r="J11" s="5">
        <v>28.95</v>
      </c>
      <c r="K11" s="29" t="s">
        <v>22</v>
      </c>
      <c r="M11" s="22">
        <f t="shared" ref="M11:M27" si="0">J11-I11</f>
        <v>-6.0500000000000007</v>
      </c>
    </row>
    <row r="12" spans="1:14" s="7" customFormat="1" ht="27.6" customHeight="1">
      <c r="A12" s="40"/>
      <c r="B12" s="40"/>
      <c r="C12" s="43"/>
      <c r="D12" s="40"/>
      <c r="E12" s="37"/>
      <c r="F12" s="37"/>
      <c r="G12" s="37"/>
      <c r="H12" s="6" t="s">
        <v>28</v>
      </c>
      <c r="I12" s="5">
        <v>757</v>
      </c>
      <c r="J12" s="5">
        <f>429.6696+311.3434+6.9</f>
        <v>747.9129999999999</v>
      </c>
      <c r="K12" s="29" t="s">
        <v>22</v>
      </c>
      <c r="L12" s="14">
        <f>I12-J12</f>
        <v>9.0870000000001028</v>
      </c>
      <c r="M12" s="19">
        <f t="shared" si="0"/>
        <v>-9.0870000000001028</v>
      </c>
      <c r="N12" s="7" t="s">
        <v>45</v>
      </c>
    </row>
    <row r="13" spans="1:14" s="7" customFormat="1" ht="40.799999999999997" customHeight="1">
      <c r="A13" s="38">
        <v>2</v>
      </c>
      <c r="B13" s="38">
        <v>519</v>
      </c>
      <c r="C13" s="41" t="s">
        <v>12</v>
      </c>
      <c r="D13" s="38" t="s">
        <v>55</v>
      </c>
      <c r="E13" s="35">
        <v>995</v>
      </c>
      <c r="F13" s="35">
        <f>J13+J14</f>
        <v>989.48991000000012</v>
      </c>
      <c r="G13" s="35">
        <f t="shared" ref="G13:G15" si="1">E13-F13</f>
        <v>5.5100899999998774</v>
      </c>
      <c r="H13" s="6" t="s">
        <v>27</v>
      </c>
      <c r="I13" s="5">
        <v>105</v>
      </c>
      <c r="J13" s="5">
        <f>98.118+1.525</f>
        <v>99.643000000000001</v>
      </c>
      <c r="K13" s="29" t="s">
        <v>22</v>
      </c>
      <c r="M13" s="16">
        <f t="shared" si="0"/>
        <v>-5.3569999999999993</v>
      </c>
    </row>
    <row r="14" spans="1:14" s="7" customFormat="1" ht="45.6" customHeight="1">
      <c r="A14" s="40"/>
      <c r="B14" s="40"/>
      <c r="C14" s="43"/>
      <c r="D14" s="40"/>
      <c r="E14" s="37"/>
      <c r="F14" s="50"/>
      <c r="G14" s="37"/>
      <c r="H14" s="6" t="s">
        <v>28</v>
      </c>
      <c r="I14" s="5">
        <v>890</v>
      </c>
      <c r="J14" s="5">
        <f>769.45699+55.23911+52.08536+(13.06545)</f>
        <v>889.84691000000009</v>
      </c>
      <c r="K14" s="29" t="s">
        <v>22</v>
      </c>
      <c r="M14" s="27">
        <f t="shared" si="0"/>
        <v>-0.15308999999990647</v>
      </c>
    </row>
    <row r="15" spans="1:14" s="7" customFormat="1" ht="22.8" customHeight="1">
      <c r="A15" s="38">
        <v>3</v>
      </c>
      <c r="B15" s="38">
        <v>535</v>
      </c>
      <c r="C15" s="41" t="s">
        <v>13</v>
      </c>
      <c r="D15" s="44" t="s">
        <v>60</v>
      </c>
      <c r="E15" s="61">
        <v>670.1</v>
      </c>
      <c r="F15" s="35">
        <f>J15+J16+J17+J18</f>
        <v>639.94830000000002</v>
      </c>
      <c r="G15" s="35">
        <f t="shared" si="1"/>
        <v>30.151700000000005</v>
      </c>
      <c r="H15" s="6" t="s">
        <v>27</v>
      </c>
      <c r="I15" s="5">
        <v>60</v>
      </c>
      <c r="J15" s="5">
        <f>56.9+0.92271</f>
        <v>57.822710000000001</v>
      </c>
      <c r="K15" s="29" t="s">
        <v>22</v>
      </c>
      <c r="M15" s="18">
        <f t="shared" si="0"/>
        <v>-2.1772899999999993</v>
      </c>
    </row>
    <row r="16" spans="1:14" s="7" customFormat="1" ht="16.8">
      <c r="A16" s="48"/>
      <c r="B16" s="48"/>
      <c r="C16" s="49"/>
      <c r="D16" s="60"/>
      <c r="E16" s="62"/>
      <c r="F16" s="47"/>
      <c r="G16" s="47"/>
      <c r="H16" s="6" t="s">
        <v>33</v>
      </c>
      <c r="I16" s="5">
        <v>50</v>
      </c>
      <c r="J16" s="5">
        <f>19.992+5.1+22.04999</f>
        <v>47.14199</v>
      </c>
      <c r="K16" s="29" t="s">
        <v>22</v>
      </c>
      <c r="L16" s="7" t="s">
        <v>38</v>
      </c>
      <c r="M16" s="20">
        <f>J16-I16</f>
        <v>-2.8580100000000002</v>
      </c>
      <c r="N16" s="26" t="s">
        <v>49</v>
      </c>
    </row>
    <row r="17" spans="1:18" s="7" customFormat="1" ht="51.6" customHeight="1">
      <c r="A17" s="48"/>
      <c r="B17" s="48"/>
      <c r="C17" s="49"/>
      <c r="D17" s="60"/>
      <c r="E17" s="62"/>
      <c r="F17" s="47"/>
      <c r="G17" s="47"/>
      <c r="H17" s="6" t="s">
        <v>32</v>
      </c>
      <c r="I17" s="5">
        <v>50</v>
      </c>
      <c r="J17" s="5">
        <f>9.94+19.6+8.99+8.299</f>
        <v>46.829000000000001</v>
      </c>
      <c r="K17" s="29" t="s">
        <v>22</v>
      </c>
      <c r="L17" s="7" t="s">
        <v>40</v>
      </c>
      <c r="M17" s="18">
        <f t="shared" si="0"/>
        <v>-3.1709999999999994</v>
      </c>
    </row>
    <row r="18" spans="1:18" s="7" customFormat="1" ht="22.2" customHeight="1">
      <c r="A18" s="40"/>
      <c r="B18" s="40"/>
      <c r="C18" s="59"/>
      <c r="D18" s="46"/>
      <c r="E18" s="63"/>
      <c r="F18" s="64"/>
      <c r="G18" s="64"/>
      <c r="H18" s="6" t="s">
        <v>28</v>
      </c>
      <c r="I18" s="5">
        <v>510.1</v>
      </c>
      <c r="J18" s="5">
        <f>119.6532+365.856+2.6454</f>
        <v>488.15459999999996</v>
      </c>
      <c r="K18" s="29" t="s">
        <v>22</v>
      </c>
      <c r="M18" s="19">
        <f t="shared" si="0"/>
        <v>-21.945400000000063</v>
      </c>
      <c r="N18" s="7" t="s">
        <v>46</v>
      </c>
    </row>
    <row r="19" spans="1:18" s="7" customFormat="1" ht="16.8">
      <c r="A19" s="38">
        <v>4</v>
      </c>
      <c r="B19" s="38">
        <v>527</v>
      </c>
      <c r="C19" s="41" t="s">
        <v>30</v>
      </c>
      <c r="D19" s="44" t="s">
        <v>56</v>
      </c>
      <c r="E19" s="35">
        <v>986</v>
      </c>
      <c r="F19" s="35">
        <f>J20+J21+J19</f>
        <v>937.18799999999999</v>
      </c>
      <c r="G19" s="35">
        <f>E19-F19</f>
        <v>48.812000000000012</v>
      </c>
      <c r="H19" s="6" t="s">
        <v>33</v>
      </c>
      <c r="I19" s="5">
        <v>22</v>
      </c>
      <c r="J19" s="5">
        <f>8.8+4.8</f>
        <v>13.600000000000001</v>
      </c>
      <c r="K19" s="29" t="s">
        <v>22</v>
      </c>
      <c r="L19" s="26"/>
      <c r="M19" s="20">
        <f>J19-I19</f>
        <v>-8.3999999999999986</v>
      </c>
      <c r="N19" s="7" t="s">
        <v>50</v>
      </c>
    </row>
    <row r="20" spans="1:18" s="7" customFormat="1" ht="33" customHeight="1">
      <c r="A20" s="39"/>
      <c r="B20" s="39"/>
      <c r="C20" s="42"/>
      <c r="D20" s="45"/>
      <c r="E20" s="36"/>
      <c r="F20" s="36"/>
      <c r="G20" s="36"/>
      <c r="H20" s="6" t="s">
        <v>27</v>
      </c>
      <c r="I20" s="5">
        <v>50</v>
      </c>
      <c r="J20" s="5">
        <f>44.1768+0.686</f>
        <v>44.8628</v>
      </c>
      <c r="K20" s="29" t="s">
        <v>22</v>
      </c>
      <c r="M20" s="18">
        <f t="shared" si="0"/>
        <v>-5.1372</v>
      </c>
    </row>
    <row r="21" spans="1:18" s="7" customFormat="1" ht="54.6" customHeight="1">
      <c r="A21" s="40"/>
      <c r="B21" s="40"/>
      <c r="C21" s="43"/>
      <c r="D21" s="46"/>
      <c r="E21" s="37"/>
      <c r="F21" s="37"/>
      <c r="G21" s="37"/>
      <c r="H21" s="6" t="s">
        <v>28</v>
      </c>
      <c r="I21" s="5">
        <v>914</v>
      </c>
      <c r="J21" s="5">
        <f>664.218+214.5072</f>
        <v>878.72519999999997</v>
      </c>
      <c r="K21" s="29" t="s">
        <v>22</v>
      </c>
      <c r="M21" s="19">
        <f t="shared" si="0"/>
        <v>-35.274800000000027</v>
      </c>
      <c r="N21" s="7" t="s">
        <v>39</v>
      </c>
    </row>
    <row r="22" spans="1:18" s="7" customFormat="1" ht="33" customHeight="1">
      <c r="A22" s="38">
        <v>5</v>
      </c>
      <c r="B22" s="38">
        <v>541</v>
      </c>
      <c r="C22" s="41" t="s">
        <v>42</v>
      </c>
      <c r="D22" s="38" t="s">
        <v>57</v>
      </c>
      <c r="E22" s="35">
        <v>950</v>
      </c>
      <c r="F22" s="35">
        <f>J22+J23+J24</f>
        <v>941.61559999999997</v>
      </c>
      <c r="G22" s="35">
        <f>E22-F22</f>
        <v>8.3844000000000278</v>
      </c>
      <c r="H22" s="6" t="s">
        <v>33</v>
      </c>
      <c r="I22" s="5">
        <v>50</v>
      </c>
      <c r="J22" s="5">
        <f>18.075+2.69+19.33+3.892+2.898</f>
        <v>46.885000000000005</v>
      </c>
      <c r="K22" s="29" t="s">
        <v>22</v>
      </c>
      <c r="L22" s="15">
        <f>I22-J22</f>
        <v>3.1149999999999949</v>
      </c>
      <c r="M22" s="21">
        <f t="shared" si="0"/>
        <v>-3.1149999999999949</v>
      </c>
      <c r="N22" s="7" t="s">
        <v>51</v>
      </c>
    </row>
    <row r="23" spans="1:18" s="7" customFormat="1" ht="21" customHeight="1">
      <c r="A23" s="39"/>
      <c r="B23" s="39"/>
      <c r="C23" s="42"/>
      <c r="D23" s="39"/>
      <c r="E23" s="36"/>
      <c r="F23" s="36"/>
      <c r="G23" s="36"/>
      <c r="H23" s="6" t="s">
        <v>27</v>
      </c>
      <c r="I23" s="5">
        <v>90</v>
      </c>
      <c r="J23" s="5">
        <f>83.4336+1.297</f>
        <v>84.730599999999995</v>
      </c>
      <c r="K23" s="29" t="s">
        <v>22</v>
      </c>
      <c r="M23" s="18">
        <f t="shared" si="0"/>
        <v>-5.2694000000000045</v>
      </c>
    </row>
    <row r="24" spans="1:18" s="7" customFormat="1" ht="16.8">
      <c r="A24" s="40"/>
      <c r="B24" s="40"/>
      <c r="C24" s="43"/>
      <c r="D24" s="40"/>
      <c r="E24" s="37"/>
      <c r="F24" s="37"/>
      <c r="G24" s="37"/>
      <c r="H24" s="6" t="s">
        <v>28</v>
      </c>
      <c r="I24" s="5">
        <v>810</v>
      </c>
      <c r="J24" s="5">
        <f>639.9456+161.8544+8.2</f>
        <v>810</v>
      </c>
      <c r="K24" s="29" t="s">
        <v>22</v>
      </c>
      <c r="M24" s="19">
        <f t="shared" si="0"/>
        <v>0</v>
      </c>
      <c r="N24" s="28" t="s">
        <v>47</v>
      </c>
    </row>
    <row r="25" spans="1:18" s="7" customFormat="1" ht="53.4" customHeight="1">
      <c r="A25" s="38">
        <v>6</v>
      </c>
      <c r="B25" s="38">
        <v>543</v>
      </c>
      <c r="C25" s="41" t="s">
        <v>14</v>
      </c>
      <c r="D25" s="38" t="s">
        <v>58</v>
      </c>
      <c r="E25" s="35">
        <v>1000</v>
      </c>
      <c r="F25" s="35">
        <f>J25+J27+J26</f>
        <v>937.5170999999998</v>
      </c>
      <c r="G25" s="35">
        <f>E25-F25</f>
        <v>62.4829000000002</v>
      </c>
      <c r="H25" s="6" t="s">
        <v>35</v>
      </c>
      <c r="I25" s="5">
        <f>20+72.7</f>
        <v>92.7</v>
      </c>
      <c r="J25" s="5">
        <f>19.78613+10.634</f>
        <v>30.42013</v>
      </c>
      <c r="K25" s="29" t="s">
        <v>22</v>
      </c>
      <c r="M25" s="21">
        <f t="shared" si="0"/>
        <v>-62.279870000000003</v>
      </c>
      <c r="N25" s="7">
        <v>13.014860000000001</v>
      </c>
      <c r="O25" s="7" t="s">
        <v>52</v>
      </c>
      <c r="Q25" s="7" t="s">
        <v>53</v>
      </c>
    </row>
    <row r="26" spans="1:18" s="7" customFormat="1" ht="16.8">
      <c r="A26" s="48"/>
      <c r="B26" s="48"/>
      <c r="C26" s="49"/>
      <c r="D26" s="48"/>
      <c r="E26" s="47"/>
      <c r="F26" s="47"/>
      <c r="G26" s="47"/>
      <c r="H26" s="6" t="s">
        <v>33</v>
      </c>
      <c r="I26" s="5">
        <v>10</v>
      </c>
      <c r="J26" s="5">
        <v>9.9999599999999997</v>
      </c>
      <c r="K26" s="29" t="s">
        <v>22</v>
      </c>
      <c r="M26" s="21">
        <f t="shared" si="0"/>
        <v>-4.0000000000262048E-5</v>
      </c>
      <c r="N26" s="26"/>
    </row>
    <row r="27" spans="1:18" s="7" customFormat="1" ht="69.599999999999994" customHeight="1">
      <c r="A27" s="40"/>
      <c r="B27" s="40"/>
      <c r="C27" s="43"/>
      <c r="D27" s="40"/>
      <c r="E27" s="37"/>
      <c r="F27" s="37"/>
      <c r="G27" s="37"/>
      <c r="H27" s="6" t="s">
        <v>34</v>
      </c>
      <c r="I27" s="5">
        <f>970-72.7</f>
        <v>897.3</v>
      </c>
      <c r="J27" s="5">
        <f>339.91483+278.79407+191.1347+67.339+13.042+6.87241</f>
        <v>897.09700999999984</v>
      </c>
      <c r="K27" s="29" t="s">
        <v>22</v>
      </c>
      <c r="M27" s="30">
        <f t="shared" si="0"/>
        <v>-0.20299000000011347</v>
      </c>
    </row>
    <row r="28" spans="1:18" s="13" customFormat="1" ht="17.399999999999999">
      <c r="A28" s="52" t="s">
        <v>20</v>
      </c>
      <c r="B28" s="53"/>
      <c r="C28" s="53"/>
      <c r="D28" s="54"/>
      <c r="E28" s="8">
        <f>SUM(E9:E25)</f>
        <v>5589.1</v>
      </c>
      <c r="F28" s="8">
        <f>SUM(F9:F25)</f>
        <v>5408.2307099999998</v>
      </c>
      <c r="G28" s="8">
        <f>SUM(G9:G25)</f>
        <v>180.86929000000021</v>
      </c>
      <c r="H28" s="9" t="s">
        <v>22</v>
      </c>
      <c r="I28" s="8">
        <f>SUM(I9:I27)</f>
        <v>5589.1</v>
      </c>
      <c r="J28" s="8">
        <f>SUM(J9:J27)</f>
        <v>5408.2307099999998</v>
      </c>
      <c r="K28" s="24" t="s">
        <v>22</v>
      </c>
      <c r="L28" s="13" t="s">
        <v>36</v>
      </c>
      <c r="M28" s="13" t="s">
        <v>37</v>
      </c>
    </row>
    <row r="29" spans="1:18" s="7" customFormat="1" ht="50.4">
      <c r="A29" s="29">
        <v>7</v>
      </c>
      <c r="B29" s="29">
        <v>114</v>
      </c>
      <c r="C29" s="32" t="s">
        <v>15</v>
      </c>
      <c r="D29" s="29" t="s">
        <v>62</v>
      </c>
      <c r="E29" s="5">
        <v>990.1</v>
      </c>
      <c r="F29" s="5">
        <f>J29</f>
        <v>969.48748999999998</v>
      </c>
      <c r="G29" s="5">
        <f>E29-F29</f>
        <v>20.612510000000043</v>
      </c>
      <c r="H29" s="6" t="s">
        <v>61</v>
      </c>
      <c r="I29" s="5">
        <v>990.09799999999996</v>
      </c>
      <c r="J29" s="5">
        <v>969.48748999999998</v>
      </c>
      <c r="K29" s="29" t="s">
        <v>22</v>
      </c>
      <c r="O29" s="34"/>
    </row>
    <row r="30" spans="1:18" s="7" customFormat="1" ht="17.399999999999999">
      <c r="A30" s="52" t="s">
        <v>19</v>
      </c>
      <c r="B30" s="53"/>
      <c r="C30" s="53"/>
      <c r="D30" s="54"/>
      <c r="E30" s="8">
        <f>E29</f>
        <v>990.1</v>
      </c>
      <c r="F30" s="8">
        <f t="shared" ref="F30:J30" si="2">F29</f>
        <v>969.48748999999998</v>
      </c>
      <c r="G30" s="8">
        <f t="shared" si="2"/>
        <v>20.612510000000043</v>
      </c>
      <c r="H30" s="9" t="s">
        <v>22</v>
      </c>
      <c r="I30" s="8">
        <f t="shared" si="2"/>
        <v>990.09799999999996</v>
      </c>
      <c r="J30" s="8">
        <f t="shared" si="2"/>
        <v>969.48748999999998</v>
      </c>
      <c r="K30" s="25" t="s">
        <v>22</v>
      </c>
      <c r="O30" s="34"/>
    </row>
    <row r="31" spans="1:18" s="7" customFormat="1" ht="134.4">
      <c r="A31" s="29">
        <v>8</v>
      </c>
      <c r="B31" s="29">
        <v>306</v>
      </c>
      <c r="C31" s="32" t="s">
        <v>16</v>
      </c>
      <c r="D31" s="29" t="s">
        <v>64</v>
      </c>
      <c r="E31" s="5">
        <v>75</v>
      </c>
      <c r="F31" s="5">
        <f>J31</f>
        <v>75</v>
      </c>
      <c r="G31" s="5">
        <f>E31-F31</f>
        <v>0</v>
      </c>
      <c r="H31" s="6" t="s">
        <v>22</v>
      </c>
      <c r="I31" s="5">
        <v>75</v>
      </c>
      <c r="J31" s="5">
        <f>30.8+44.2</f>
        <v>75</v>
      </c>
      <c r="K31" s="29" t="s">
        <v>22</v>
      </c>
    </row>
    <row r="32" spans="1:18" s="7" customFormat="1" ht="94.8" customHeight="1">
      <c r="A32" s="38">
        <v>9</v>
      </c>
      <c r="B32" s="38">
        <v>174</v>
      </c>
      <c r="C32" s="41" t="s">
        <v>17</v>
      </c>
      <c r="D32" s="38" t="s">
        <v>65</v>
      </c>
      <c r="E32" s="35">
        <v>880.7</v>
      </c>
      <c r="F32" s="35">
        <f>J32</f>
        <v>71.566800000000001</v>
      </c>
      <c r="G32" s="35">
        <f>E32-F32</f>
        <v>809.13319999999999</v>
      </c>
      <c r="H32" s="6" t="s">
        <v>41</v>
      </c>
      <c r="I32" s="5">
        <v>71.566800000000001</v>
      </c>
      <c r="J32" s="5">
        <v>71.566800000000001</v>
      </c>
      <c r="K32" s="29"/>
      <c r="L32" s="31" t="s">
        <v>54</v>
      </c>
      <c r="O32" s="7" t="s">
        <v>66</v>
      </c>
      <c r="P32" s="34">
        <v>69699.600000000006</v>
      </c>
      <c r="Q32" s="34">
        <v>1867.2</v>
      </c>
      <c r="R32" s="34">
        <f>P32+Q32</f>
        <v>71566.8</v>
      </c>
    </row>
    <row r="33" spans="1:17" s="7" customFormat="1" ht="147" customHeight="1">
      <c r="A33" s="40"/>
      <c r="B33" s="40"/>
      <c r="C33" s="43"/>
      <c r="D33" s="40"/>
      <c r="E33" s="37"/>
      <c r="F33" s="50"/>
      <c r="G33" s="50"/>
      <c r="H33" s="6" t="s">
        <v>22</v>
      </c>
      <c r="I33" s="5"/>
      <c r="J33" s="6" t="s">
        <v>22</v>
      </c>
      <c r="K33" s="29" t="s">
        <v>22</v>
      </c>
    </row>
    <row r="34" spans="1:17" s="7" customFormat="1" ht="84">
      <c r="A34" s="29">
        <v>10</v>
      </c>
      <c r="B34" s="29">
        <v>115</v>
      </c>
      <c r="C34" s="32" t="s">
        <v>18</v>
      </c>
      <c r="D34" s="29" t="s">
        <v>63</v>
      </c>
      <c r="E34" s="5">
        <v>932.6</v>
      </c>
      <c r="F34" s="5">
        <f>J34</f>
        <v>833.87463000000002</v>
      </c>
      <c r="G34" s="5">
        <f t="shared" ref="G34" si="3">E34-F34</f>
        <v>98.725369999999998</v>
      </c>
      <c r="H34" s="6" t="s">
        <v>22</v>
      </c>
      <c r="I34" s="5">
        <v>932.6</v>
      </c>
      <c r="J34" s="5">
        <f>258.25048+575.62415</f>
        <v>833.87463000000002</v>
      </c>
      <c r="K34" s="29" t="s">
        <v>22</v>
      </c>
      <c r="L34" s="15">
        <f>806181.41</f>
        <v>806181.41</v>
      </c>
      <c r="M34" s="34">
        <f>258250.48</f>
        <v>258250.48</v>
      </c>
      <c r="N34" s="34">
        <v>15381.22</v>
      </c>
      <c r="O34" s="34">
        <v>547930.93000000005</v>
      </c>
      <c r="P34" s="34">
        <v>12312</v>
      </c>
      <c r="Q34" s="34">
        <f>N34+O34+P34+M34</f>
        <v>833874.63</v>
      </c>
    </row>
    <row r="35" spans="1:17" ht="17.399999999999999" customHeight="1">
      <c r="A35" s="52" t="s">
        <v>43</v>
      </c>
      <c r="B35" s="53"/>
      <c r="C35" s="53"/>
      <c r="D35" s="54"/>
      <c r="E35" s="10">
        <f>SUM(E31:E34)</f>
        <v>1888.3000000000002</v>
      </c>
      <c r="F35" s="10">
        <f t="shared" ref="F35:J35" si="4">SUM(F31:F34)</f>
        <v>980.44143000000008</v>
      </c>
      <c r="G35" s="10">
        <f t="shared" si="4"/>
        <v>907.85856999999999</v>
      </c>
      <c r="H35" s="11" t="s">
        <v>22</v>
      </c>
      <c r="I35" s="10">
        <f t="shared" si="4"/>
        <v>1079.1668</v>
      </c>
      <c r="J35" s="10">
        <f t="shared" si="4"/>
        <v>980.44143000000008</v>
      </c>
      <c r="K35" s="12" t="s">
        <v>22</v>
      </c>
      <c r="N35" s="1">
        <v>258300</v>
      </c>
      <c r="O35" s="33">
        <v>575574.63</v>
      </c>
      <c r="Q35" s="34">
        <f>N35+O35+P35</f>
        <v>833874.63</v>
      </c>
    </row>
    <row r="36" spans="1:17" ht="17.399999999999999">
      <c r="A36" s="52" t="s">
        <v>21</v>
      </c>
      <c r="B36" s="53"/>
      <c r="C36" s="53"/>
      <c r="D36" s="54"/>
      <c r="E36" s="10">
        <f>E28+E30+E35</f>
        <v>8467.5</v>
      </c>
      <c r="F36" s="10">
        <f t="shared" ref="F36:J36" si="5">F28+F30+F35</f>
        <v>7358.1596299999992</v>
      </c>
      <c r="G36" s="10">
        <f t="shared" si="5"/>
        <v>1109.3403700000003</v>
      </c>
      <c r="H36" s="11" t="s">
        <v>22</v>
      </c>
      <c r="I36" s="10">
        <f t="shared" si="5"/>
        <v>7658.3648000000003</v>
      </c>
      <c r="J36" s="10">
        <f t="shared" si="5"/>
        <v>7358.1596299999992</v>
      </c>
      <c r="K36" s="12" t="s">
        <v>22</v>
      </c>
    </row>
  </sheetData>
  <mergeCells count="68">
    <mergeCell ref="F32:F33"/>
    <mergeCell ref="G32:G33"/>
    <mergeCell ref="A32:A33"/>
    <mergeCell ref="B32:B33"/>
    <mergeCell ref="C32:C33"/>
    <mergeCell ref="D32:D33"/>
    <mergeCell ref="E32:E33"/>
    <mergeCell ref="F6:F7"/>
    <mergeCell ref="G6:G7"/>
    <mergeCell ref="A1:K1"/>
    <mergeCell ref="A28:D28"/>
    <mergeCell ref="C15:C18"/>
    <mergeCell ref="D15:D18"/>
    <mergeCell ref="E15:E18"/>
    <mergeCell ref="F15:F18"/>
    <mergeCell ref="G15:G18"/>
    <mergeCell ref="E13:E14"/>
    <mergeCell ref="G22:G24"/>
    <mergeCell ref="B22:B24"/>
    <mergeCell ref="C22:C24"/>
    <mergeCell ref="D22:D24"/>
    <mergeCell ref="E22:E24"/>
    <mergeCell ref="F22:F24"/>
    <mergeCell ref="A30:D30"/>
    <mergeCell ref="A35:D35"/>
    <mergeCell ref="A36:D36"/>
    <mergeCell ref="A2:K2"/>
    <mergeCell ref="A3:K3"/>
    <mergeCell ref="K5:K7"/>
    <mergeCell ref="D5:D7"/>
    <mergeCell ref="C5:C7"/>
    <mergeCell ref="B5:B7"/>
    <mergeCell ref="A5:A7"/>
    <mergeCell ref="H6:H7"/>
    <mergeCell ref="E5:G5"/>
    <mergeCell ref="H5:J5"/>
    <mergeCell ref="I6:J6"/>
    <mergeCell ref="A15:A18"/>
    <mergeCell ref="E6:E7"/>
    <mergeCell ref="G9:G12"/>
    <mergeCell ref="G13:G14"/>
    <mergeCell ref="A22:A24"/>
    <mergeCell ref="A9:A12"/>
    <mergeCell ref="B9:B12"/>
    <mergeCell ref="C9:C12"/>
    <mergeCell ref="F13:F14"/>
    <mergeCell ref="B15:B18"/>
    <mergeCell ref="A13:A14"/>
    <mergeCell ref="B13:B14"/>
    <mergeCell ref="C13:C14"/>
    <mergeCell ref="D13:D14"/>
    <mergeCell ref="D9:D12"/>
    <mergeCell ref="E9:E12"/>
    <mergeCell ref="F9:F12"/>
    <mergeCell ref="F19:F21"/>
    <mergeCell ref="F25:F27"/>
    <mergeCell ref="G25:G27"/>
    <mergeCell ref="A25:A27"/>
    <mergeCell ref="B25:B27"/>
    <mergeCell ref="C25:C27"/>
    <mergeCell ref="D25:D27"/>
    <mergeCell ref="E25:E27"/>
    <mergeCell ref="G19:G21"/>
    <mergeCell ref="A19:A21"/>
    <mergeCell ref="B19:B21"/>
    <mergeCell ref="C19:C21"/>
    <mergeCell ref="D19:D21"/>
    <mergeCell ref="E19:E21"/>
  </mergeCells>
  <printOptions horizontalCentered="1"/>
  <pageMargins left="0.23622047244094491" right="0.23622047244094491" top="0.27559055118110237" bottom="0.27559055118110237" header="0.31496062992125984" footer="0.31496062992125984"/>
  <pageSetup paperSize="9" scale="64"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2017-12-01T14:29:31Z</dcterms:modified>
</cp:coreProperties>
</file>