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Area" localSheetId="0">Лист1!$A$1:$K$29</definedName>
  </definedNames>
  <calcPr calcId="124519"/>
</workbook>
</file>

<file path=xl/calcChain.xml><?xml version="1.0" encoding="utf-8"?>
<calcChain xmlns="http://schemas.openxmlformats.org/spreadsheetml/2006/main">
  <c r="J13" i="1"/>
  <c r="F21"/>
  <c r="J21"/>
  <c r="F14"/>
  <c r="F9" l="1"/>
  <c r="F17"/>
  <c r="F19"/>
  <c r="F12"/>
  <c r="J14"/>
  <c r="L14"/>
  <c r="I22"/>
  <c r="F22"/>
  <c r="J19"/>
  <c r="J17"/>
  <c r="J12"/>
  <c r="J9"/>
  <c r="L9" s="1"/>
  <c r="G26"/>
  <c r="G27"/>
  <c r="G25"/>
  <c r="G23"/>
  <c r="G24" s="1"/>
  <c r="G12"/>
  <c r="G14"/>
  <c r="G17"/>
  <c r="G19"/>
  <c r="G21"/>
  <c r="G9"/>
  <c r="F28"/>
  <c r="I28"/>
  <c r="J28"/>
  <c r="E28"/>
  <c r="F24"/>
  <c r="I24"/>
  <c r="J24"/>
  <c r="E24"/>
  <c r="E22"/>
  <c r="E29" l="1"/>
  <c r="J22"/>
  <c r="J29" s="1"/>
  <c r="I29"/>
  <c r="F29"/>
  <c r="G22"/>
  <c r="G28"/>
  <c r="G29" l="1"/>
</calcChain>
</file>

<file path=xl/sharedStrings.xml><?xml version="1.0" encoding="utf-8"?>
<sst xmlns="http://schemas.openxmlformats.org/spreadsheetml/2006/main" count="87" uniqueCount="50">
  <si>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</si>
  <si>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</si>
  <si>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</si>
  <si>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</si>
  <si>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</si>
  <si>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</si>
  <si>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</si>
  <si>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</si>
  <si>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</si>
  <si>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</si>
  <si>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</si>
  <si>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</si>
  <si>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</si>
  <si>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</si>
  <si>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проживання«Академія дитинства»по пр.Квітневий, 4</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</si>
  <si>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</si>
  <si>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</si>
  <si>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</si>
  <si>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</si>
  <si>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</si>
  <si>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</si>
  <si>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</si>
  <si>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Разом по розпоряднику коштів управління житлово-комунального господарства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</si>
  <si>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</si>
  <si>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</si>
  <si>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</si>
  <si>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</si>
  <si>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</si>
  <si>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</si>
  <si>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</si>
  <si>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t>
  </si>
  <si>
    <t>Капітальний ремонт покрівлі, фасаду, внутрішніх приміщень (частково)</t>
  </si>
  <si>
    <t>Капітальний ремонт</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</si>
  <si>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Проводяться роботи з капітального ремонту покрівлі та приміщень.</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</si>
  <si>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Проводяться роботи з капітального ремонту покрівлі та приміщень.</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</si>
  <si>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Проводяться роботи з капітального ремонту приміщень.</t>
  </si>
  <si>
    <t>28.04.17 укладено договір суму 973,1 тис.грн. Проводиться експертиза кошторису. Проводяться роботи з капітального ремонту шкільного стадіону - підготовлено основу.</t>
  </si>
  <si>
    <t xml:space="preserve">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t>
  </si>
  <si>
    <t>технагляд</t>
  </si>
  <si>
    <t xml:space="preserve">мати,татамі </t>
  </si>
  <si>
    <t>Придбання обладнання (мати, татамі)</t>
  </si>
  <si>
    <t>Капітальний ремонт будівлі та облаштування клубу за місцем проживання «Темп» по пр.Гонгадзе, 18-Б</t>
  </si>
  <si>
    <t xml:space="preserve">       станом на 01.08.2017 року    </t>
  </si>
  <si>
    <t>769,45699 кап.ремонт + 50 дод.роботи + 12,3 тех.нагляд</t>
  </si>
  <si>
    <t>Придбання кондиціонерів</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</si>
  <si>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Проведено демонтажні роботи. Підготовлено основу для влаштування покриття, проводяться монтажні роботи по встановленню огорожі. Профінансовано аванс по договору (30%) в сумі                                  258,3 тис.грн. Оголошено процедуру електронних закупівель по визначенню підрядної організації по проведенню технічного нагляду.</t>
  </si>
  <si>
    <t>Придбання обладнання (аудіосистема)</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</si>
  <si>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Проводяться роботи з капітального ремонту приміщень. Придбано мати, татамі і кондиціонер для облаштування клубу.</t>
  </si>
  <si>
    <t>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Проводяться роботи з капітального ремонту приміщень. Придбано аудіосистему для облаштування клубу.</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</si>
  <si>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Розпочато роботи по проектуванню згідно договору.</t>
  </si>
</sst>
</file>

<file path=xl/styles.xml><?xml version="1.0" encoding="utf-8"?>
<styleSheet xmlns="http://schemas.openxmlformats.org/spreadsheetml/2006/main">
  <numFmts count="2">
    <numFmt numFmtId="164" formatCode="0.0"/>
    <numFmt numFmtId="165" formatCode="0.00000"/>
  </numFmts>
  <fonts count="9">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165" fontId="0" fillId="0" borderId="0" xfId="0" applyNumberFormat="1" applyFill="1" applyAlignment="1">
      <alignment vertical="center"/>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5" xfId="0" applyNumberFormat="1" applyFont="1" applyFill="1" applyBorder="1" applyAlignment="1">
      <alignment horizontal="right" vertical="center" wrapText="1"/>
    </xf>
    <xf numFmtId="164" fontId="4" fillId="0" borderId="7" xfId="0" applyNumberFormat="1"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0" fontId="0" fillId="0" borderId="6" xfId="0" applyFill="1" applyBorder="1" applyAlignment="1">
      <alignment horizontal="right" vertical="center" wrapText="1"/>
    </xf>
    <xf numFmtId="0" fontId="0" fillId="0" borderId="6" xfId="0" applyFill="1" applyBorder="1" applyAlignment="1">
      <alignment vertical="center" wrapText="1"/>
    </xf>
    <xf numFmtId="164" fontId="0" fillId="0" borderId="6" xfId="0" applyNumberFormat="1" applyFill="1" applyBorder="1" applyAlignment="1">
      <alignment horizontal="right" vertical="center" wrapText="1"/>
    </xf>
    <xf numFmtId="0" fontId="2" fillId="0" borderId="0" xfId="0" applyFont="1" applyFill="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9"/>
  <sheetViews>
    <sheetView tabSelected="1" view="pageBreakPreview" topLeftCell="A19" zoomScale="60" workbookViewId="0">
      <selection activeCell="A23" sqref="A23:XFD23"/>
    </sheetView>
  </sheetViews>
  <sheetFormatPr defaultRowHeight="14.4"/>
  <cols>
    <col min="1" max="1" width="5.109375" style="1" customWidth="1"/>
    <col min="2" max="2" width="16.88671875" style="1" customWidth="1"/>
    <col min="3" max="3" width="41.6640625" style="1" customWidth="1"/>
    <col min="4" max="4" width="68.6640625" style="1" customWidth="1"/>
    <col min="5" max="5" width="8.21875" style="1" bestFit="1" customWidth="1"/>
    <col min="6" max="6" width="8.88671875" style="1" bestFit="1" customWidth="1"/>
    <col min="7" max="7" width="16.33203125" style="1" customWidth="1"/>
    <col min="8" max="8" width="17.6640625" style="1" customWidth="1"/>
    <col min="9" max="9" width="8.33203125" style="1" customWidth="1"/>
    <col min="10" max="10" width="10.88671875" style="1" bestFit="1" customWidth="1"/>
    <col min="11" max="11" width="13.77734375" style="1" customWidth="1"/>
    <col min="12" max="12" width="10.5546875" style="1" customWidth="1"/>
    <col min="13" max="16384" width="8.88671875" style="1"/>
  </cols>
  <sheetData>
    <row r="1" spans="1:14" ht="21">
      <c r="A1" s="21" t="s">
        <v>27</v>
      </c>
      <c r="B1" s="21"/>
      <c r="C1" s="21"/>
      <c r="D1" s="21"/>
      <c r="E1" s="21"/>
      <c r="F1" s="21"/>
      <c r="G1" s="21"/>
      <c r="H1" s="21"/>
      <c r="I1" s="21"/>
      <c r="J1" s="21"/>
      <c r="K1" s="21"/>
    </row>
    <row r="2" spans="1:14" ht="21">
      <c r="A2" s="21" t="s">
        <v>42</v>
      </c>
      <c r="B2" s="21"/>
      <c r="C2" s="21"/>
      <c r="D2" s="21"/>
      <c r="E2" s="21"/>
      <c r="F2" s="21"/>
      <c r="G2" s="21"/>
      <c r="H2" s="21"/>
      <c r="I2" s="21"/>
      <c r="J2" s="21"/>
      <c r="K2" s="21"/>
    </row>
    <row r="3" spans="1:14" ht="15.6">
      <c r="A3" s="40" t="s">
        <v>28</v>
      </c>
      <c r="B3" s="40"/>
      <c r="C3" s="40"/>
      <c r="D3" s="40"/>
      <c r="E3" s="40"/>
      <c r="F3" s="40"/>
      <c r="G3" s="40"/>
      <c r="H3" s="40"/>
      <c r="I3" s="40"/>
      <c r="J3" s="40"/>
      <c r="K3" s="40"/>
    </row>
    <row r="4" spans="1:14" ht="3.6" customHeight="1"/>
    <row r="5" spans="1:14" s="2" customFormat="1" ht="16.8">
      <c r="A5" s="19" t="s">
        <v>10</v>
      </c>
      <c r="B5" s="19" t="s">
        <v>9</v>
      </c>
      <c r="C5" s="19" t="s">
        <v>8</v>
      </c>
      <c r="D5" s="19" t="s">
        <v>0</v>
      </c>
      <c r="E5" s="19" t="s">
        <v>25</v>
      </c>
      <c r="F5" s="19"/>
      <c r="G5" s="19"/>
      <c r="H5" s="19" t="s">
        <v>1</v>
      </c>
      <c r="I5" s="19"/>
      <c r="J5" s="19"/>
      <c r="K5" s="19" t="s">
        <v>2</v>
      </c>
    </row>
    <row r="6" spans="1:14" s="2" customFormat="1" ht="66.599999999999994" customHeight="1">
      <c r="A6" s="20"/>
      <c r="B6" s="20"/>
      <c r="C6" s="20"/>
      <c r="D6" s="20"/>
      <c r="E6" s="19" t="s">
        <v>3</v>
      </c>
      <c r="F6" s="19" t="s">
        <v>4</v>
      </c>
      <c r="G6" s="19" t="s">
        <v>5</v>
      </c>
      <c r="H6" s="19" t="s">
        <v>6</v>
      </c>
      <c r="I6" s="19" t="s">
        <v>26</v>
      </c>
      <c r="J6" s="19"/>
      <c r="K6" s="20"/>
    </row>
    <row r="7" spans="1:14" s="2" customFormat="1" ht="26.4" customHeight="1">
      <c r="A7" s="20"/>
      <c r="B7" s="20"/>
      <c r="C7" s="20"/>
      <c r="D7" s="20"/>
      <c r="E7" s="20"/>
      <c r="F7" s="20"/>
      <c r="G7" s="20"/>
      <c r="H7" s="20"/>
      <c r="I7" s="16" t="s">
        <v>7</v>
      </c>
      <c r="J7" s="16" t="s">
        <v>4</v>
      </c>
      <c r="K7" s="20"/>
    </row>
    <row r="8" spans="1:14" s="4" customFormat="1" ht="16.8">
      <c r="A8" s="3">
        <v>1</v>
      </c>
      <c r="B8" s="3">
        <v>2</v>
      </c>
      <c r="C8" s="3">
        <v>3</v>
      </c>
      <c r="D8" s="3">
        <v>4</v>
      </c>
      <c r="E8" s="3">
        <v>5</v>
      </c>
      <c r="F8" s="3">
        <v>6</v>
      </c>
      <c r="G8" s="3">
        <v>7</v>
      </c>
      <c r="H8" s="3">
        <v>8</v>
      </c>
      <c r="I8" s="3">
        <v>9</v>
      </c>
      <c r="J8" s="3">
        <v>10</v>
      </c>
      <c r="K8" s="3">
        <v>11</v>
      </c>
    </row>
    <row r="9" spans="1:14" s="8" customFormat="1" ht="16.8">
      <c r="A9" s="28">
        <v>1</v>
      </c>
      <c r="B9" s="28">
        <v>521</v>
      </c>
      <c r="C9" s="25" t="s">
        <v>11</v>
      </c>
      <c r="D9" s="28" t="s">
        <v>47</v>
      </c>
      <c r="E9" s="34">
        <v>988</v>
      </c>
      <c r="F9" s="34">
        <f>185.6088+28.95</f>
        <v>214.55879999999999</v>
      </c>
      <c r="G9" s="34">
        <f>E9-F9</f>
        <v>773.44119999999998</v>
      </c>
      <c r="H9" s="7" t="s">
        <v>29</v>
      </c>
      <c r="I9" s="6">
        <v>130</v>
      </c>
      <c r="J9" s="6">
        <f>122.7228+1.886</f>
        <v>124.6088</v>
      </c>
      <c r="K9" s="17" t="s">
        <v>24</v>
      </c>
      <c r="L9" s="14">
        <f>J9+J10</f>
        <v>185.6088</v>
      </c>
    </row>
    <row r="10" spans="1:14" s="8" customFormat="1" ht="54.6" customHeight="1">
      <c r="A10" s="29"/>
      <c r="B10" s="29"/>
      <c r="C10" s="26"/>
      <c r="D10" s="29"/>
      <c r="E10" s="35"/>
      <c r="F10" s="35"/>
      <c r="G10" s="35"/>
      <c r="H10" s="7" t="s">
        <v>40</v>
      </c>
      <c r="I10" s="6">
        <v>66</v>
      </c>
      <c r="J10" s="6">
        <v>61</v>
      </c>
      <c r="K10" s="17" t="s">
        <v>24</v>
      </c>
      <c r="L10" s="14"/>
      <c r="M10" s="8">
        <v>61000</v>
      </c>
      <c r="N10" s="8" t="s">
        <v>39</v>
      </c>
    </row>
    <row r="11" spans="1:14" s="8" customFormat="1" ht="33.6">
      <c r="A11" s="30"/>
      <c r="B11" s="30"/>
      <c r="C11" s="38"/>
      <c r="D11" s="30"/>
      <c r="E11" s="37"/>
      <c r="F11" s="39"/>
      <c r="G11" s="37"/>
      <c r="H11" s="7" t="s">
        <v>44</v>
      </c>
      <c r="I11" s="6">
        <v>35</v>
      </c>
      <c r="J11" s="6">
        <v>28.95</v>
      </c>
      <c r="K11" s="17" t="s">
        <v>24</v>
      </c>
      <c r="L11" s="14"/>
    </row>
    <row r="12" spans="1:14" s="8" customFormat="1" ht="43.8" customHeight="1">
      <c r="A12" s="28">
        <v>2</v>
      </c>
      <c r="B12" s="28">
        <v>519</v>
      </c>
      <c r="C12" s="25" t="s">
        <v>12</v>
      </c>
      <c r="D12" s="28" t="s">
        <v>33</v>
      </c>
      <c r="E12" s="34">
        <v>995</v>
      </c>
      <c r="F12" s="34">
        <f>99.643+769.45699</f>
        <v>869.09999000000005</v>
      </c>
      <c r="G12" s="34">
        <f t="shared" ref="G12:G21" si="0">E12-F12</f>
        <v>125.90000999999995</v>
      </c>
      <c r="H12" s="7" t="s">
        <v>29</v>
      </c>
      <c r="I12" s="6">
        <v>105</v>
      </c>
      <c r="J12" s="6">
        <f>98.118+1.525</f>
        <v>99.643000000000001</v>
      </c>
      <c r="K12" s="17" t="s">
        <v>24</v>
      </c>
      <c r="L12" s="14"/>
    </row>
    <row r="13" spans="1:14" s="8" customFormat="1" ht="51.6" customHeight="1">
      <c r="A13" s="30"/>
      <c r="B13" s="30"/>
      <c r="C13" s="38"/>
      <c r="D13" s="30"/>
      <c r="E13" s="37"/>
      <c r="F13" s="39"/>
      <c r="G13" s="37"/>
      <c r="H13" s="7" t="s">
        <v>32</v>
      </c>
      <c r="I13" s="6">
        <v>890</v>
      </c>
      <c r="J13" s="6">
        <f>769.45699</f>
        <v>769.45699000000002</v>
      </c>
      <c r="K13" s="17" t="s">
        <v>24</v>
      </c>
      <c r="L13" s="14" t="s">
        <v>43</v>
      </c>
    </row>
    <row r="14" spans="1:14" s="8" customFormat="1" ht="16.8">
      <c r="A14" s="28">
        <v>3</v>
      </c>
      <c r="B14" s="28">
        <v>535</v>
      </c>
      <c r="C14" s="25" t="s">
        <v>13</v>
      </c>
      <c r="D14" s="28" t="s">
        <v>48</v>
      </c>
      <c r="E14" s="31">
        <v>670.1</v>
      </c>
      <c r="F14" s="34">
        <f>177.47591+9.94</f>
        <v>187.41591</v>
      </c>
      <c r="G14" s="34">
        <f t="shared" si="0"/>
        <v>482.68409000000003</v>
      </c>
      <c r="H14" s="7" t="s">
        <v>29</v>
      </c>
      <c r="I14" s="6">
        <v>60</v>
      </c>
      <c r="J14" s="6">
        <f>56.9+0.92271</f>
        <v>57.822710000000001</v>
      </c>
      <c r="K14" s="17" t="s">
        <v>24</v>
      </c>
      <c r="L14" s="14">
        <f>J14+J16</f>
        <v>177.47591</v>
      </c>
    </row>
    <row r="15" spans="1:14" s="8" customFormat="1" ht="50.4">
      <c r="A15" s="29"/>
      <c r="B15" s="29"/>
      <c r="C15" s="26"/>
      <c r="D15" s="29"/>
      <c r="E15" s="32"/>
      <c r="F15" s="35"/>
      <c r="G15" s="35"/>
      <c r="H15" s="7" t="s">
        <v>46</v>
      </c>
      <c r="I15" s="6">
        <v>10</v>
      </c>
      <c r="J15" s="6">
        <v>9.94</v>
      </c>
      <c r="K15" s="17" t="s">
        <v>24</v>
      </c>
      <c r="L15" s="14"/>
    </row>
    <row r="16" spans="1:14" s="8" customFormat="1" ht="33.6">
      <c r="A16" s="30"/>
      <c r="B16" s="30"/>
      <c r="C16" s="27"/>
      <c r="D16" s="30"/>
      <c r="E16" s="33"/>
      <c r="F16" s="36"/>
      <c r="G16" s="36"/>
      <c r="H16" s="7" t="s">
        <v>32</v>
      </c>
      <c r="I16" s="6">
        <v>510.1</v>
      </c>
      <c r="J16" s="6">
        <v>119.6532</v>
      </c>
      <c r="K16" s="17" t="s">
        <v>24</v>
      </c>
    </row>
    <row r="17" spans="1:12" s="8" customFormat="1" ht="37.799999999999997" customHeight="1">
      <c r="A17" s="28">
        <v>4</v>
      </c>
      <c r="B17" s="28">
        <v>527</v>
      </c>
      <c r="C17" s="25" t="s">
        <v>41</v>
      </c>
      <c r="D17" s="28" t="s">
        <v>34</v>
      </c>
      <c r="E17" s="34">
        <v>986</v>
      </c>
      <c r="F17" s="34">
        <f>44.8628+664.218</f>
        <v>709.08079999999995</v>
      </c>
      <c r="G17" s="34">
        <f t="shared" si="0"/>
        <v>276.91920000000005</v>
      </c>
      <c r="H17" s="7" t="s">
        <v>29</v>
      </c>
      <c r="I17" s="6">
        <v>50</v>
      </c>
      <c r="J17" s="6">
        <f>44.1768+0.686</f>
        <v>44.8628</v>
      </c>
      <c r="K17" s="17" t="s">
        <v>24</v>
      </c>
      <c r="L17" s="8" t="s">
        <v>38</v>
      </c>
    </row>
    <row r="18" spans="1:12" s="8" customFormat="1" ht="54.6" customHeight="1">
      <c r="A18" s="30"/>
      <c r="B18" s="30"/>
      <c r="C18" s="38"/>
      <c r="D18" s="30"/>
      <c r="E18" s="37"/>
      <c r="F18" s="39"/>
      <c r="G18" s="37"/>
      <c r="H18" s="7" t="s">
        <v>32</v>
      </c>
      <c r="I18" s="6">
        <v>914</v>
      </c>
      <c r="J18" s="6">
        <v>664.21799999999996</v>
      </c>
      <c r="K18" s="17" t="s">
        <v>24</v>
      </c>
    </row>
    <row r="19" spans="1:12" s="8" customFormat="1" ht="64.8" customHeight="1">
      <c r="A19" s="28">
        <v>5</v>
      </c>
      <c r="B19" s="28">
        <v>541</v>
      </c>
      <c r="C19" s="25" t="s">
        <v>14</v>
      </c>
      <c r="D19" s="28" t="s">
        <v>35</v>
      </c>
      <c r="E19" s="34">
        <v>950</v>
      </c>
      <c r="F19" s="34">
        <f>84.7306+639.9456</f>
        <v>724.67619999999999</v>
      </c>
      <c r="G19" s="34">
        <f t="shared" si="0"/>
        <v>225.32380000000001</v>
      </c>
      <c r="H19" s="7" t="s">
        <v>29</v>
      </c>
      <c r="I19" s="6">
        <v>90</v>
      </c>
      <c r="J19" s="6">
        <f>83.4336+1.297</f>
        <v>84.730599999999995</v>
      </c>
      <c r="K19" s="17" t="s">
        <v>24</v>
      </c>
      <c r="L19" s="8" t="s">
        <v>38</v>
      </c>
    </row>
    <row r="20" spans="1:12" s="8" customFormat="1" ht="33.6">
      <c r="A20" s="30"/>
      <c r="B20" s="30"/>
      <c r="C20" s="27"/>
      <c r="D20" s="30"/>
      <c r="E20" s="36"/>
      <c r="F20" s="36"/>
      <c r="G20" s="36"/>
      <c r="H20" s="7" t="s">
        <v>32</v>
      </c>
      <c r="I20" s="6">
        <v>810</v>
      </c>
      <c r="J20" s="6">
        <v>639.94560000000001</v>
      </c>
      <c r="K20" s="17" t="s">
        <v>24</v>
      </c>
    </row>
    <row r="21" spans="1:12" s="8" customFormat="1" ht="123.6" customHeight="1">
      <c r="A21" s="17">
        <v>6</v>
      </c>
      <c r="B21" s="17">
        <v>543</v>
      </c>
      <c r="C21" s="5" t="s">
        <v>15</v>
      </c>
      <c r="D21" s="17" t="s">
        <v>30</v>
      </c>
      <c r="E21" s="6">
        <v>1000</v>
      </c>
      <c r="F21" s="6">
        <f>809.8436+67.34</f>
        <v>877.18360000000007</v>
      </c>
      <c r="G21" s="6">
        <f t="shared" si="0"/>
        <v>122.81639999999993</v>
      </c>
      <c r="H21" s="7" t="s">
        <v>31</v>
      </c>
      <c r="I21" s="6">
        <v>970</v>
      </c>
      <c r="J21" s="6">
        <f>339.91483+278.79407+191.1347+67.34</f>
        <v>877.18359999999996</v>
      </c>
      <c r="K21" s="17" t="s">
        <v>24</v>
      </c>
    </row>
    <row r="22" spans="1:12" s="15" customFormat="1" ht="17.399999999999999">
      <c r="A22" s="22" t="s">
        <v>21</v>
      </c>
      <c r="B22" s="23"/>
      <c r="C22" s="23"/>
      <c r="D22" s="24"/>
      <c r="E22" s="9">
        <f>SUM(E9:E21)</f>
        <v>5589.1</v>
      </c>
      <c r="F22" s="9">
        <f>SUM(F9:F21)</f>
        <v>3582.0153</v>
      </c>
      <c r="G22" s="9">
        <f t="shared" ref="G22" si="1">SUM(G9:G21)</f>
        <v>2007.0847000000001</v>
      </c>
      <c r="H22" s="10" t="s">
        <v>24</v>
      </c>
      <c r="I22" s="9">
        <f>SUM(I9:I21)</f>
        <v>4640.1000000000004</v>
      </c>
      <c r="J22" s="9">
        <f>SUM(J9:J21)</f>
        <v>3582.0152999999996</v>
      </c>
      <c r="K22" s="16" t="s">
        <v>24</v>
      </c>
    </row>
    <row r="23" spans="1:12" s="8" customFormat="1" ht="59.4" customHeight="1">
      <c r="A23" s="17">
        <v>7</v>
      </c>
      <c r="B23" s="17">
        <v>114</v>
      </c>
      <c r="C23" s="5" t="s">
        <v>16</v>
      </c>
      <c r="D23" s="18" t="s">
        <v>36</v>
      </c>
      <c r="E23" s="6">
        <v>990.1</v>
      </c>
      <c r="F23" s="6">
        <v>0</v>
      </c>
      <c r="G23" s="6">
        <f>E23-F23</f>
        <v>990.1</v>
      </c>
      <c r="H23" s="7" t="s">
        <v>24</v>
      </c>
      <c r="I23" s="6">
        <v>0</v>
      </c>
      <c r="J23" s="6">
        <v>0</v>
      </c>
      <c r="K23" s="17" t="s">
        <v>24</v>
      </c>
    </row>
    <row r="24" spans="1:12" s="8" customFormat="1" ht="17.399999999999999">
      <c r="A24" s="22" t="s">
        <v>20</v>
      </c>
      <c r="B24" s="23"/>
      <c r="C24" s="23"/>
      <c r="D24" s="24"/>
      <c r="E24" s="9">
        <f>E23</f>
        <v>990.1</v>
      </c>
      <c r="F24" s="9">
        <f t="shared" ref="F24:J24" si="2">F23</f>
        <v>0</v>
      </c>
      <c r="G24" s="9">
        <f t="shared" si="2"/>
        <v>990.1</v>
      </c>
      <c r="H24" s="10" t="s">
        <v>24</v>
      </c>
      <c r="I24" s="9">
        <f t="shared" si="2"/>
        <v>0</v>
      </c>
      <c r="J24" s="9">
        <f t="shared" si="2"/>
        <v>0</v>
      </c>
      <c r="K24" s="17" t="s">
        <v>24</v>
      </c>
    </row>
    <row r="25" spans="1:12" s="8" customFormat="1" ht="100.8">
      <c r="A25" s="17">
        <v>8</v>
      </c>
      <c r="B25" s="17">
        <v>306</v>
      </c>
      <c r="C25" s="5" t="s">
        <v>17</v>
      </c>
      <c r="D25" s="17" t="s">
        <v>37</v>
      </c>
      <c r="E25" s="6">
        <v>75</v>
      </c>
      <c r="F25" s="6">
        <v>30.8</v>
      </c>
      <c r="G25" s="6">
        <f>E25-F25</f>
        <v>44.2</v>
      </c>
      <c r="H25" s="7" t="s">
        <v>24</v>
      </c>
      <c r="I25" s="6">
        <v>75</v>
      </c>
      <c r="J25" s="6">
        <v>30.8</v>
      </c>
      <c r="K25" s="17" t="s">
        <v>24</v>
      </c>
    </row>
    <row r="26" spans="1:12" s="8" customFormat="1" ht="218.4">
      <c r="A26" s="17">
        <v>9</v>
      </c>
      <c r="B26" s="17">
        <v>174</v>
      </c>
      <c r="C26" s="5" t="s">
        <v>18</v>
      </c>
      <c r="D26" s="17" t="s">
        <v>49</v>
      </c>
      <c r="E26" s="6">
        <v>880.7</v>
      </c>
      <c r="F26" s="6">
        <v>0</v>
      </c>
      <c r="G26" s="6">
        <f t="shared" ref="G26:G27" si="3">E26-F26</f>
        <v>880.7</v>
      </c>
      <c r="H26" s="7" t="s">
        <v>24</v>
      </c>
      <c r="I26" s="6">
        <v>0</v>
      </c>
      <c r="J26" s="6">
        <v>0</v>
      </c>
      <c r="K26" s="17" t="s">
        <v>24</v>
      </c>
    </row>
    <row r="27" spans="1:12" s="8" customFormat="1" ht="151.19999999999999">
      <c r="A27" s="17">
        <v>10</v>
      </c>
      <c r="B27" s="17">
        <v>115</v>
      </c>
      <c r="C27" s="5" t="s">
        <v>19</v>
      </c>
      <c r="D27" s="17" t="s">
        <v>45</v>
      </c>
      <c r="E27" s="6">
        <v>932.6</v>
      </c>
      <c r="F27" s="6">
        <v>258.25047999999998</v>
      </c>
      <c r="G27" s="6">
        <f t="shared" si="3"/>
        <v>674.34951999999998</v>
      </c>
      <c r="H27" s="7" t="s">
        <v>24</v>
      </c>
      <c r="I27" s="6">
        <v>0</v>
      </c>
      <c r="J27" s="6">
        <v>0</v>
      </c>
      <c r="K27" s="17" t="s">
        <v>24</v>
      </c>
    </row>
    <row r="28" spans="1:12" ht="17.399999999999999">
      <c r="A28" s="22" t="s">
        <v>22</v>
      </c>
      <c r="B28" s="23"/>
      <c r="C28" s="23"/>
      <c r="D28" s="24"/>
      <c r="E28" s="11">
        <f>SUM(E25:E27)</f>
        <v>1888.3000000000002</v>
      </c>
      <c r="F28" s="11">
        <f t="shared" ref="F28:J28" si="4">SUM(F25:F27)</f>
        <v>289.05047999999999</v>
      </c>
      <c r="G28" s="11">
        <f t="shared" si="4"/>
        <v>1599.2495200000001</v>
      </c>
      <c r="H28" s="12" t="s">
        <v>24</v>
      </c>
      <c r="I28" s="11">
        <f t="shared" si="4"/>
        <v>75</v>
      </c>
      <c r="J28" s="11">
        <f t="shared" si="4"/>
        <v>30.8</v>
      </c>
      <c r="K28" s="13" t="s">
        <v>24</v>
      </c>
    </row>
    <row r="29" spans="1:12" ht="17.399999999999999">
      <c r="A29" s="22" t="s">
        <v>23</v>
      </c>
      <c r="B29" s="23"/>
      <c r="C29" s="23"/>
      <c r="D29" s="24"/>
      <c r="E29" s="11">
        <f>E22+E24+E28</f>
        <v>8467.5</v>
      </c>
      <c r="F29" s="11">
        <f t="shared" ref="F29:J29" si="5">F22+F24+F28</f>
        <v>3871.0657799999999</v>
      </c>
      <c r="G29" s="11">
        <f t="shared" si="5"/>
        <v>4596.4342200000001</v>
      </c>
      <c r="H29" s="12" t="s">
        <v>24</v>
      </c>
      <c r="I29" s="11">
        <f t="shared" si="5"/>
        <v>4715.1000000000004</v>
      </c>
      <c r="J29" s="11">
        <f t="shared" si="5"/>
        <v>3612.8152999999998</v>
      </c>
      <c r="K29" s="13" t="s">
        <v>24</v>
      </c>
    </row>
  </sheetData>
  <mergeCells count="54">
    <mergeCell ref="F9:F11"/>
    <mergeCell ref="G9:G11"/>
    <mergeCell ref="A9:A11"/>
    <mergeCell ref="B9:B11"/>
    <mergeCell ref="C9:C11"/>
    <mergeCell ref="D9:D11"/>
    <mergeCell ref="E9:E11"/>
    <mergeCell ref="F12:F13"/>
    <mergeCell ref="G12:G13"/>
    <mergeCell ref="A19:A20"/>
    <mergeCell ref="B19:B20"/>
    <mergeCell ref="C19:C20"/>
    <mergeCell ref="D19:D20"/>
    <mergeCell ref="E19:E20"/>
    <mergeCell ref="F19:F20"/>
    <mergeCell ref="G19:G20"/>
    <mergeCell ref="B14:B16"/>
    <mergeCell ref="A12:A13"/>
    <mergeCell ref="B12:B13"/>
    <mergeCell ref="C12:C13"/>
    <mergeCell ref="D12:D13"/>
    <mergeCell ref="A17:A18"/>
    <mergeCell ref="A24:D24"/>
    <mergeCell ref="A28:D28"/>
    <mergeCell ref="A29:D29"/>
    <mergeCell ref="A2:K2"/>
    <mergeCell ref="A3:K3"/>
    <mergeCell ref="K5:K7"/>
    <mergeCell ref="D5:D7"/>
    <mergeCell ref="C5:C7"/>
    <mergeCell ref="B5:B7"/>
    <mergeCell ref="A5:A7"/>
    <mergeCell ref="H6:H7"/>
    <mergeCell ref="E5:G5"/>
    <mergeCell ref="H5:J5"/>
    <mergeCell ref="I6:J6"/>
    <mergeCell ref="A14:A16"/>
    <mergeCell ref="E6:E7"/>
    <mergeCell ref="F6:F7"/>
    <mergeCell ref="G6:G7"/>
    <mergeCell ref="A1:K1"/>
    <mergeCell ref="A22:D22"/>
    <mergeCell ref="C14:C16"/>
    <mergeCell ref="D14:D16"/>
    <mergeCell ref="E14:E16"/>
    <mergeCell ref="F14:F16"/>
    <mergeCell ref="G14:G16"/>
    <mergeCell ref="G17:G18"/>
    <mergeCell ref="B17:B18"/>
    <mergeCell ref="C17:C18"/>
    <mergeCell ref="D17:D18"/>
    <mergeCell ref="E17:E18"/>
    <mergeCell ref="F17:F18"/>
    <mergeCell ref="E12:E13"/>
  </mergeCells>
  <printOptions horizontalCentered="1"/>
  <pageMargins left="0.27559055118110237" right="0.27559055118110237" top="0.27559055118110237" bottom="0.27559055118110237" header="0.31496062992125984" footer="0.31496062992125984"/>
  <pageSetup paperSize="9" scale="6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2017-07-28T09:11:24Z</dcterms:modified>
</cp:coreProperties>
</file>