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8" windowWidth="15120" windowHeight="8016"/>
  </bookViews>
  <sheets>
    <sheet name="Лист1" sheetId="1" r:id="rId1"/>
    <sheet name="Лист2" sheetId="2" r:id="rId2"/>
    <sheet name="Лист3" sheetId="3" r:id="rId3"/>
  </sheets>
  <definedNames>
    <definedName name="_xlnm.Print_Area" localSheetId="0">Лист1!$A$1:$K$32</definedName>
  </definedNames>
  <calcPr calcId="124519"/>
</workbook>
</file>

<file path=xl/calcChain.xml><?xml version="1.0" encoding="utf-8"?>
<calcChain xmlns="http://schemas.openxmlformats.org/spreadsheetml/2006/main">
  <c r="F21" i="1"/>
  <c r="J23"/>
  <c r="F15"/>
  <c r="J18"/>
  <c r="F19"/>
  <c r="J20"/>
  <c r="F13"/>
  <c r="J14"/>
  <c r="F26"/>
  <c r="F24"/>
  <c r="J24"/>
  <c r="F9"/>
  <c r="J15" l="1"/>
  <c r="L15"/>
  <c r="I25"/>
  <c r="F25"/>
  <c r="J22"/>
  <c r="J19"/>
  <c r="J13"/>
  <c r="J9"/>
  <c r="L9" s="1"/>
  <c r="G29"/>
  <c r="G30"/>
  <c r="G28"/>
  <c r="G26"/>
  <c r="G27" s="1"/>
  <c r="G13"/>
  <c r="G15"/>
  <c r="G19"/>
  <c r="G21"/>
  <c r="G24"/>
  <c r="G9"/>
  <c r="F31"/>
  <c r="I31"/>
  <c r="J31"/>
  <c r="E31"/>
  <c r="F27"/>
  <c r="I27"/>
  <c r="J27"/>
  <c r="E27"/>
  <c r="E25"/>
  <c r="E32" l="1"/>
  <c r="J25"/>
  <c r="J32" s="1"/>
  <c r="I32"/>
  <c r="F32"/>
  <c r="G25"/>
  <c r="G31"/>
  <c r="G32" l="1"/>
</calcChain>
</file>

<file path=xl/sharedStrings.xml><?xml version="1.0" encoding="utf-8"?>
<sst xmlns="http://schemas.openxmlformats.org/spreadsheetml/2006/main" count="95" uniqueCount="55">
  <si>
    <t>Етап реалізації, заходи з виконання</t>
  </si>
  <si>
    <t>Виконані роботи</t>
  </si>
  <si>
    <t>Отриманий результат</t>
  </si>
  <si>
    <t>План</t>
  </si>
  <si>
    <t>Факт</t>
  </si>
  <si>
    <t>Залишок станом на початок звітного періоду</t>
  </si>
  <si>
    <t xml:space="preserve">Найменування робіт </t>
  </si>
  <si>
    <t xml:space="preserve">План </t>
  </si>
  <si>
    <t>Назва проекту, місце розташування</t>
  </si>
  <si>
    <t>Реєстраційний номер</t>
  </si>
  <si>
    <t>№ з/п</t>
  </si>
  <si>
    <t>Капітальний ремонт та облаштування клубу "Нивки" по вул. Гречка, 14</t>
  </si>
  <si>
    <t>Капітальний ремонт клубу за місцем проживання "Чемпіон" по вул. Світлицького, 35-Б</t>
  </si>
  <si>
    <t>Капітальний ремонт та облаштування клубу за місцем проживання "Соняшник" по вул.Андріївській 8/12</t>
  </si>
  <si>
    <t>Капітальний ремонт та облаштування клубу за місцем проживання«Академія дитинства»по пр.Квітневий, 4</t>
  </si>
  <si>
    <t>Капітальний ремонт та облаштування клубу за місцем проживання «Лідер» по просп.Г.Гонгадзе, 32-Г</t>
  </si>
  <si>
    <t>Капітальний ремонт шкільного стадіону ЗНЗ № 63 по вул. Гречка 10-А</t>
  </si>
  <si>
    <t>Лікування пам'ятки природи "Дуб Шевченка" в парку "Березовий Гай"</t>
  </si>
  <si>
    <t>Освітлення парку між житловим мікрорайоном та метро «Сирець»</t>
  </si>
  <si>
    <t>Капітальний ремонт спортивного майданчика по вул. Світлицького 35-Б</t>
  </si>
  <si>
    <t>Разом по розпоряднику коштів управління освіти Подільської РДА:</t>
  </si>
  <si>
    <t>Разом по розпоряднику коштів відділ у справах сім'ї, молоді та спорту Подільської РДА:</t>
  </si>
  <si>
    <t>Всього по розпоряднику коштів Подільська районна в місті Києві державна адміністрація:</t>
  </si>
  <si>
    <t>-</t>
  </si>
  <si>
    <t>Обсяг фінансування, тис.грн.</t>
  </si>
  <si>
    <t>Вартість,                                         тис. грн.</t>
  </si>
  <si>
    <t>Звіт про стан реалізації проектів за рахунок коштів Бюджету участі міста Києва</t>
  </si>
  <si>
    <t>(відповідний звітний період)</t>
  </si>
  <si>
    <t>Заміна вікон</t>
  </si>
  <si>
    <t>Капітальний ремонт - укладено договір від 20.03.2017 № 2 на суму 824,4 тис.грн. Експертизу кошторису проведено. Відремонтовано покрівлю та фасад клубу. Проводяться роботи з капітального ремонту приміщень</t>
  </si>
  <si>
    <t>Капітальний ремонт</t>
  </si>
  <si>
    <t>Заміна вікон - 12.04.17 укладено договір на 99,9 тис.грн.  Встановлено металопластикові вікна. Капітальний ремонт - 14.04.17 укладено договір на 840,0 тис.грн.  Експертизу кошторису проведено. Проводяться роботи з капітального ремонту покрівлі та приміщень.</t>
  </si>
  <si>
    <t xml:space="preserve"> Заміна вікон - 04.04.17 укладено договір на 45,0 тис.грн. Встановлено металопластикові вікна. Капітальний ремонт - 04.04.17 укладено договір на суму 913,3 тис.грн.  Експертизу кошторису проведено. Проводяться роботи з капітального ремонту покрівлі та приміщень.</t>
  </si>
  <si>
    <t xml:space="preserve">Процедуру закупівлі в системі Prozorro на 75,0 тис.грн. завершено. 24.04.17 укладено договір. Проведено розпломбування дерева. Проводяться обстеження на виявлення ушкоджень. Вмонтовано захисну сітку для захисту від сміття та опалого листя. Оброблено ушкоджені частини спец. протигнильними препаратами. </t>
  </si>
  <si>
    <t>технагляд</t>
  </si>
  <si>
    <t xml:space="preserve">мати,татамі </t>
  </si>
  <si>
    <t>Придбання обладнання (мати, татамі)</t>
  </si>
  <si>
    <t>Капітальний ремонт будівлі та облаштування клубу за місцем проживання «Темп» по пр.Гонгадзе, 18-Б</t>
  </si>
  <si>
    <t>769,45699 кап.ремонт + 50 дод.роботи + 12,3 тех.нагляд</t>
  </si>
  <si>
    <t>Придбання кондиціонерів</t>
  </si>
  <si>
    <t>Придбання обладнання (аудіосистема)</t>
  </si>
  <si>
    <t>Заміна вікон - 04.04.17 укладено договір на                                                125,0 тис.грн. Проведено експертизу кошторису. Встановлено металопластикові вікна. Капітальний ремонт - 26.04.17 укладено договір на 744,0 тис.грн. Експертизу кошторису проведено. Проводяться роботи з капітального ремонту приміщень. Придбано мати, татамі і кондиціонер для облаштування клубу.</t>
  </si>
  <si>
    <t xml:space="preserve">       станом на 01.09.2017 року    </t>
  </si>
  <si>
    <t>договір на 743,988</t>
  </si>
  <si>
    <t>13,042 тех.нагляд</t>
  </si>
  <si>
    <t>Капітальний ремонт шкільного стадіону</t>
  </si>
  <si>
    <t>973075,49 договір</t>
  </si>
  <si>
    <t>Придбання меблів</t>
  </si>
  <si>
    <t>Заміна вікон - 04.04.17 укладено договір на 58,0 тис.грн. Встановлено металопластикові вікна. Капітальний ремонт - 04.04.17 укладено договір. на 495,6 тис.грн.  Експертизу кошторису проведено. Проводяться роботи з капітального ремонту приміщень. Придбано меблі та аудіосистему для облаштування клубу.</t>
  </si>
  <si>
    <t>Заміна вікон - 10.04.17 укладено договір на суму 85,0 тис.грн. Встановлено металопластикові вікна. Капітальний ремонт - 18.04.17 укладено договір на суму 808,3 тис.грн.  Експертизу кошторису проведено. Проводяться роботи з капітального ремонту приміщень. Придбано меблі для облаштування клубу.</t>
  </si>
  <si>
    <t xml:space="preserve">Капітальний ремонт покрівлі, фасаду, внутрішніх приміщень </t>
  </si>
  <si>
    <t>28.04.17 укладено договір суму 973,1 тис.грн. Проводиться експертиза кошторису. Капітальний ремонт шкільного стадіону завершено.</t>
  </si>
  <si>
    <t>27.02.17 відбулася нарада на об'єкті робочої комісії за участю Подільської РДА, КП "Київміськсвітло", замовника, автора проекту та ін. Листом Подільської РДА від 14.03.2017 № 106-1551 до КП "Київміськсвітло" направлено звернення для отримання технічних умов на проектування електромереж зовнішнього освітлення території парку "Сирецький гай".  06.04.17 № 1068-016 від КП "Київміськсвітло" отримано технічні умови. 15.06.17 повторно розпочато процедуру закупівлі на проектні роботи в системі Prozorro на 86,0 тис.грн.(попередньо оголошені 10.05.17 та 22.05.2017 закупівлі не відбулися у зв'язку із відсутністю пропозицій). Станом на 12.07.17 укладено договір. Проводяться роботи по проектуванню згідно договору.</t>
  </si>
  <si>
    <t>Завершено процедуру закупівлі в системі Prozorro. 15.05.2017 укладено договір на суму 860,8 тис.грн. Здійснюється експертиза проектно-кошторисної документації. Проведено демонтажні роботи. Підготовлено основу для влаштування покриття, проведено монтажні роботи по влаштуванню покриття та  встановленню огорожі. Здійснюється технічний нагляд об'єкту.</t>
  </si>
  <si>
    <t>з</t>
  </si>
</sst>
</file>

<file path=xl/styles.xml><?xml version="1.0" encoding="utf-8"?>
<styleSheet xmlns="http://schemas.openxmlformats.org/spreadsheetml/2006/main">
  <numFmts count="3">
    <numFmt numFmtId="164" formatCode="0.0"/>
    <numFmt numFmtId="165" formatCode="0.00000"/>
    <numFmt numFmtId="166" formatCode="0.000"/>
  </numFmts>
  <fonts count="9">
    <font>
      <sz val="11"/>
      <color theme="1"/>
      <name val="Calibri"/>
      <family val="2"/>
      <charset val="204"/>
      <scheme val="minor"/>
    </font>
    <font>
      <b/>
      <sz val="11"/>
      <color theme="1"/>
      <name val="Calibri"/>
      <family val="2"/>
      <charset val="204"/>
      <scheme val="minor"/>
    </font>
    <font>
      <sz val="12"/>
      <color theme="1"/>
      <name val="Times New Roman"/>
      <family val="1"/>
      <charset val="204"/>
    </font>
    <font>
      <sz val="9"/>
      <color theme="1"/>
      <name val="Calibri"/>
      <family val="2"/>
      <charset val="204"/>
      <scheme val="minor"/>
    </font>
    <font>
      <sz val="13"/>
      <color theme="1"/>
      <name val="Times New Roman"/>
      <family val="1"/>
      <charset val="204"/>
    </font>
    <font>
      <sz val="16"/>
      <color theme="1"/>
      <name val="Times New Roman"/>
      <family val="1"/>
      <charset val="204"/>
    </font>
    <font>
      <b/>
      <sz val="13"/>
      <color theme="1"/>
      <name val="Times New Roman"/>
      <family val="1"/>
      <charset val="204"/>
    </font>
    <font>
      <b/>
      <sz val="13"/>
      <color theme="1"/>
      <name val="Calibri"/>
      <family val="2"/>
      <charset val="204"/>
      <scheme val="minor"/>
    </font>
    <font>
      <sz val="13"/>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6">
    <xf numFmtId="0" fontId="0" fillId="0" borderId="0" xfId="0"/>
    <xf numFmtId="0" fontId="0" fillId="0" borderId="0" xfId="0" applyFill="1"/>
    <xf numFmtId="0" fontId="0" fillId="0" borderId="0" xfId="0" applyFill="1" applyAlignment="1">
      <alignment horizontal="center" vertical="center"/>
    </xf>
    <xf numFmtId="0" fontId="4" fillId="0" borderId="1" xfId="0" applyFont="1" applyFill="1" applyBorder="1" applyAlignment="1">
      <alignment horizontal="center" vertical="top" wrapText="1"/>
    </xf>
    <xf numFmtId="0" fontId="3" fillId="0" borderId="0" xfId="0" applyFont="1" applyFill="1"/>
    <xf numFmtId="0" fontId="4" fillId="0" borderId="1" xfId="0" applyFont="1" applyFill="1" applyBorder="1" applyAlignment="1">
      <alignment vertical="center" wrapText="1"/>
    </xf>
    <xf numFmtId="164" fontId="4" fillId="0" borderId="1" xfId="0" applyNumberFormat="1" applyFont="1" applyFill="1" applyBorder="1" applyAlignment="1">
      <alignment horizontal="right" vertical="center" wrapText="1"/>
    </xf>
    <xf numFmtId="164" fontId="4" fillId="0" borderId="1" xfId="0" applyNumberFormat="1" applyFont="1" applyFill="1" applyBorder="1" applyAlignment="1">
      <alignment horizontal="center" vertical="center" wrapText="1"/>
    </xf>
    <xf numFmtId="0" fontId="0" fillId="0" borderId="0" xfId="0" applyFill="1" applyAlignment="1">
      <alignment vertical="center"/>
    </xf>
    <xf numFmtId="164" fontId="6" fillId="0" borderId="1" xfId="0" applyNumberFormat="1" applyFont="1" applyFill="1" applyBorder="1" applyAlignment="1">
      <alignment horizontal="right" vertical="center" wrapText="1"/>
    </xf>
    <xf numFmtId="164" fontId="6"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right"/>
    </xf>
    <xf numFmtId="164" fontId="7" fillId="0" borderId="1" xfId="0" applyNumberFormat="1" applyFont="1" applyFill="1" applyBorder="1" applyAlignment="1">
      <alignment horizontal="center"/>
    </xf>
    <xf numFmtId="0" fontId="8" fillId="0" borderId="1" xfId="0" applyFont="1" applyFill="1" applyBorder="1" applyAlignment="1">
      <alignment horizontal="center"/>
    </xf>
    <xf numFmtId="165" fontId="0" fillId="0" borderId="0" xfId="0" applyNumberFormat="1" applyFill="1" applyAlignment="1">
      <alignment vertical="center"/>
    </xf>
    <xf numFmtId="0" fontId="1" fillId="0" borderId="0" xfId="0" applyFont="1" applyFill="1" applyAlignment="1">
      <alignment horizontal="left" vertical="center"/>
    </xf>
    <xf numFmtId="4" fontId="0" fillId="0" borderId="0" xfId="0" applyNumberFormat="1" applyFill="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66" fontId="0" fillId="0" borderId="0" xfId="0" applyNumberFormat="1" applyFill="1" applyAlignment="1">
      <alignment vertical="center"/>
    </xf>
    <xf numFmtId="164" fontId="4" fillId="0" borderId="5" xfId="0" applyNumberFormat="1" applyFont="1" applyFill="1" applyBorder="1" applyAlignment="1">
      <alignment horizontal="right" vertical="center" wrapText="1"/>
    </xf>
    <xf numFmtId="164" fontId="4" fillId="0" borderId="7" xfId="0" applyNumberFormat="1" applyFont="1" applyFill="1" applyBorder="1" applyAlignment="1">
      <alignment horizontal="right" vertical="center" wrapText="1"/>
    </xf>
    <xf numFmtId="0" fontId="0" fillId="0" borderId="7" xfId="0" applyFill="1" applyBorder="1" applyAlignment="1">
      <alignment horizontal="right" vertical="center" wrapText="1"/>
    </xf>
    <xf numFmtId="0" fontId="0" fillId="0" borderId="6" xfId="0" applyFill="1" applyBorder="1" applyAlignment="1">
      <alignment horizontal="right" vertical="center" wrapText="1"/>
    </xf>
    <xf numFmtId="0" fontId="4"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7" xfId="0" applyFont="1" applyFill="1" applyBorder="1" applyAlignment="1">
      <alignment vertical="center" wrapText="1"/>
    </xf>
    <xf numFmtId="0" fontId="0" fillId="0" borderId="7" xfId="0" applyFill="1" applyBorder="1" applyAlignment="1">
      <alignment vertical="center" wrapText="1"/>
    </xf>
    <xf numFmtId="0" fontId="0" fillId="0" borderId="6" xfId="0" applyFill="1" applyBorder="1" applyAlignment="1">
      <alignment vertical="center" wrapText="1"/>
    </xf>
    <xf numFmtId="164" fontId="0" fillId="0" borderId="6" xfId="0" applyNumberFormat="1" applyFill="1" applyBorder="1" applyAlignment="1">
      <alignment horizontal="right" vertical="center" wrapText="1"/>
    </xf>
    <xf numFmtId="164" fontId="0" fillId="0" borderId="7" xfId="0" applyNumberFormat="1" applyFill="1" applyBorder="1" applyAlignment="1">
      <alignment horizontal="right" vertical="center" wrapText="1"/>
    </xf>
    <xf numFmtId="0" fontId="6"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0" borderId="0" xfId="0" applyFont="1" applyFill="1" applyAlignment="1">
      <alignment horizontal="center"/>
    </xf>
    <xf numFmtId="0" fontId="2" fillId="0" borderId="0" xfId="0" applyFont="1" applyFill="1" applyAlignment="1">
      <alignment horizont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5"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4" fillId="0" borderId="6" xfId="0" applyFont="1" applyFill="1" applyBorder="1" applyAlignment="1">
      <alignment horizontal="right" vertical="center" wrapText="1"/>
    </xf>
    <xf numFmtId="164" fontId="4" fillId="0" borderId="6" xfId="0" applyNumberFormat="1" applyFont="1" applyFill="1" applyBorder="1" applyAlignment="1">
      <alignment horizontal="righ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32"/>
  <sheetViews>
    <sheetView tabSelected="1" view="pageBreakPreview" zoomScale="60" workbookViewId="0">
      <selection sqref="A1:K1"/>
    </sheetView>
  </sheetViews>
  <sheetFormatPr defaultRowHeight="14.4"/>
  <cols>
    <col min="1" max="1" width="5.109375" style="1" customWidth="1"/>
    <col min="2" max="2" width="16.88671875" style="1" customWidth="1"/>
    <col min="3" max="3" width="41.6640625" style="1" customWidth="1"/>
    <col min="4" max="4" width="68.6640625" style="1" customWidth="1"/>
    <col min="5" max="5" width="8.21875" style="1" bestFit="1" customWidth="1"/>
    <col min="6" max="6" width="8.88671875" style="1" bestFit="1" customWidth="1"/>
    <col min="7" max="7" width="16.33203125" style="1" customWidth="1"/>
    <col min="8" max="8" width="17.6640625" style="1" customWidth="1"/>
    <col min="9" max="9" width="8.33203125" style="1" customWidth="1"/>
    <col min="10" max="10" width="10.88671875" style="1" bestFit="1" customWidth="1"/>
    <col min="11" max="11" width="13.77734375" style="1" customWidth="1"/>
    <col min="12" max="12" width="52.6640625" style="1" bestFit="1" customWidth="1"/>
    <col min="13" max="16384" width="8.88671875" style="1"/>
  </cols>
  <sheetData>
    <row r="1" spans="1:14" ht="21">
      <c r="A1" s="37" t="s">
        <v>26</v>
      </c>
      <c r="B1" s="37"/>
      <c r="C1" s="37"/>
      <c r="D1" s="37"/>
      <c r="E1" s="37"/>
      <c r="F1" s="37"/>
      <c r="G1" s="37"/>
      <c r="H1" s="37"/>
      <c r="I1" s="37"/>
      <c r="J1" s="37"/>
      <c r="K1" s="37"/>
    </row>
    <row r="2" spans="1:14" ht="21">
      <c r="A2" s="37" t="s">
        <v>42</v>
      </c>
      <c r="B2" s="37"/>
      <c r="C2" s="37"/>
      <c r="D2" s="37"/>
      <c r="E2" s="37"/>
      <c r="F2" s="37"/>
      <c r="G2" s="37"/>
      <c r="H2" s="37"/>
      <c r="I2" s="37"/>
      <c r="J2" s="37"/>
      <c r="K2" s="37"/>
    </row>
    <row r="3" spans="1:14" ht="15.6">
      <c r="A3" s="38" t="s">
        <v>27</v>
      </c>
      <c r="B3" s="38"/>
      <c r="C3" s="38"/>
      <c r="D3" s="38"/>
      <c r="E3" s="38"/>
      <c r="F3" s="38"/>
      <c r="G3" s="38"/>
      <c r="H3" s="38"/>
      <c r="I3" s="38"/>
      <c r="J3" s="38"/>
      <c r="K3" s="38"/>
    </row>
    <row r="4" spans="1:14" ht="3.6" customHeight="1"/>
    <row r="5" spans="1:14" s="2" customFormat="1" ht="16.8">
      <c r="A5" s="39" t="s">
        <v>10</v>
      </c>
      <c r="B5" s="39" t="s">
        <v>9</v>
      </c>
      <c r="C5" s="39" t="s">
        <v>8</v>
      </c>
      <c r="D5" s="39" t="s">
        <v>0</v>
      </c>
      <c r="E5" s="39" t="s">
        <v>24</v>
      </c>
      <c r="F5" s="39"/>
      <c r="G5" s="39"/>
      <c r="H5" s="39" t="s">
        <v>1</v>
      </c>
      <c r="I5" s="39"/>
      <c r="J5" s="39"/>
      <c r="K5" s="39" t="s">
        <v>2</v>
      </c>
    </row>
    <row r="6" spans="1:14" s="2" customFormat="1" ht="66.599999999999994" customHeight="1">
      <c r="A6" s="40"/>
      <c r="B6" s="40"/>
      <c r="C6" s="40"/>
      <c r="D6" s="40"/>
      <c r="E6" s="39" t="s">
        <v>3</v>
      </c>
      <c r="F6" s="39" t="s">
        <v>4</v>
      </c>
      <c r="G6" s="39" t="s">
        <v>5</v>
      </c>
      <c r="H6" s="39" t="s">
        <v>6</v>
      </c>
      <c r="I6" s="39" t="s">
        <v>25</v>
      </c>
      <c r="J6" s="39"/>
      <c r="K6" s="40"/>
    </row>
    <row r="7" spans="1:14" s="2" customFormat="1" ht="26.4" customHeight="1">
      <c r="A7" s="40"/>
      <c r="B7" s="40"/>
      <c r="C7" s="40"/>
      <c r="D7" s="40"/>
      <c r="E7" s="40"/>
      <c r="F7" s="40"/>
      <c r="G7" s="40"/>
      <c r="H7" s="40"/>
      <c r="I7" s="17" t="s">
        <v>7</v>
      </c>
      <c r="J7" s="17" t="s">
        <v>4</v>
      </c>
      <c r="K7" s="40"/>
    </row>
    <row r="8" spans="1:14" s="4" customFormat="1" ht="16.8">
      <c r="A8" s="3">
        <v>1</v>
      </c>
      <c r="B8" s="3">
        <v>2</v>
      </c>
      <c r="C8" s="3">
        <v>3</v>
      </c>
      <c r="D8" s="3">
        <v>4</v>
      </c>
      <c r="E8" s="3">
        <v>5</v>
      </c>
      <c r="F8" s="3">
        <v>6</v>
      </c>
      <c r="G8" s="3">
        <v>7</v>
      </c>
      <c r="H8" s="3">
        <v>8</v>
      </c>
      <c r="I8" s="3">
        <v>9</v>
      </c>
      <c r="J8" s="3">
        <v>10</v>
      </c>
      <c r="K8" s="3">
        <v>11</v>
      </c>
    </row>
    <row r="9" spans="1:14" s="8" customFormat="1" ht="16.8">
      <c r="A9" s="24">
        <v>1</v>
      </c>
      <c r="B9" s="24">
        <v>521</v>
      </c>
      <c r="C9" s="28" t="s">
        <v>11</v>
      </c>
      <c r="D9" s="24" t="s">
        <v>41</v>
      </c>
      <c r="E9" s="20">
        <v>988</v>
      </c>
      <c r="F9" s="20">
        <f>185.6088+28.95+J12</f>
        <v>644.22879999999998</v>
      </c>
      <c r="G9" s="20">
        <f>E9-F9</f>
        <v>343.77120000000002</v>
      </c>
      <c r="H9" s="7" t="s">
        <v>28</v>
      </c>
      <c r="I9" s="6">
        <v>130</v>
      </c>
      <c r="J9" s="6">
        <f>122.7228+1.886</f>
        <v>124.6088</v>
      </c>
      <c r="K9" s="18" t="s">
        <v>23</v>
      </c>
      <c r="L9" s="14">
        <f>J9+J10</f>
        <v>185.6088</v>
      </c>
    </row>
    <row r="10" spans="1:14" s="8" customFormat="1" ht="54.6" customHeight="1">
      <c r="A10" s="27"/>
      <c r="B10" s="27"/>
      <c r="C10" s="29"/>
      <c r="D10" s="27"/>
      <c r="E10" s="21"/>
      <c r="F10" s="21"/>
      <c r="G10" s="21"/>
      <c r="H10" s="7" t="s">
        <v>36</v>
      </c>
      <c r="I10" s="6">
        <v>66</v>
      </c>
      <c r="J10" s="6">
        <v>61</v>
      </c>
      <c r="K10" s="18" t="s">
        <v>23</v>
      </c>
      <c r="L10" s="14"/>
      <c r="M10" s="8">
        <v>61000</v>
      </c>
      <c r="N10" s="8" t="s">
        <v>35</v>
      </c>
    </row>
    <row r="11" spans="1:14" s="8" customFormat="1" ht="33.6">
      <c r="A11" s="26"/>
      <c r="B11" s="26"/>
      <c r="C11" s="30"/>
      <c r="D11" s="26"/>
      <c r="E11" s="22"/>
      <c r="F11" s="33"/>
      <c r="G11" s="22"/>
      <c r="H11" s="7" t="s">
        <v>39</v>
      </c>
      <c r="I11" s="6">
        <v>35</v>
      </c>
      <c r="J11" s="6">
        <v>28.95</v>
      </c>
      <c r="K11" s="18" t="s">
        <v>23</v>
      </c>
      <c r="L11" s="14"/>
    </row>
    <row r="12" spans="1:14" s="8" customFormat="1" ht="33.6">
      <c r="A12" s="25"/>
      <c r="B12" s="25"/>
      <c r="C12" s="31"/>
      <c r="D12" s="25"/>
      <c r="E12" s="23"/>
      <c r="F12" s="23"/>
      <c r="G12" s="23"/>
      <c r="H12" s="7" t="s">
        <v>30</v>
      </c>
      <c r="I12" s="6">
        <v>757</v>
      </c>
      <c r="J12" s="6">
        <v>429.67</v>
      </c>
      <c r="K12" s="18" t="s">
        <v>23</v>
      </c>
      <c r="L12" s="19" t="s">
        <v>43</v>
      </c>
    </row>
    <row r="13" spans="1:14" s="8" customFormat="1" ht="40.799999999999997" customHeight="1">
      <c r="A13" s="24">
        <v>2</v>
      </c>
      <c r="B13" s="24">
        <v>519</v>
      </c>
      <c r="C13" s="28" t="s">
        <v>12</v>
      </c>
      <c r="D13" s="24" t="s">
        <v>31</v>
      </c>
      <c r="E13" s="20">
        <v>995</v>
      </c>
      <c r="F13" s="20">
        <f>99.643+769.45699+55.24</f>
        <v>924.33999000000006</v>
      </c>
      <c r="G13" s="20">
        <f t="shared" ref="G13:G24" si="0">E13-F13</f>
        <v>70.660009999999943</v>
      </c>
      <c r="H13" s="7" t="s">
        <v>28</v>
      </c>
      <c r="I13" s="6">
        <v>105</v>
      </c>
      <c r="J13" s="6">
        <f>98.118+1.525</f>
        <v>99.643000000000001</v>
      </c>
      <c r="K13" s="18" t="s">
        <v>23</v>
      </c>
      <c r="L13" s="14"/>
    </row>
    <row r="14" spans="1:14" s="8" customFormat="1" ht="45.6" customHeight="1">
      <c r="A14" s="25"/>
      <c r="B14" s="25"/>
      <c r="C14" s="31"/>
      <c r="D14" s="25"/>
      <c r="E14" s="23"/>
      <c r="F14" s="32"/>
      <c r="G14" s="23"/>
      <c r="H14" s="7" t="s">
        <v>30</v>
      </c>
      <c r="I14" s="6">
        <v>890</v>
      </c>
      <c r="J14" s="6">
        <f>769.45699+55.24</f>
        <v>824.69699000000003</v>
      </c>
      <c r="K14" s="18" t="s">
        <v>23</v>
      </c>
      <c r="L14" s="14" t="s">
        <v>38</v>
      </c>
    </row>
    <row r="15" spans="1:14" s="8" customFormat="1" ht="16.8">
      <c r="A15" s="24">
        <v>3</v>
      </c>
      <c r="B15" s="24">
        <v>535</v>
      </c>
      <c r="C15" s="28" t="s">
        <v>13</v>
      </c>
      <c r="D15" s="24" t="s">
        <v>48</v>
      </c>
      <c r="E15" s="42">
        <v>670.1</v>
      </c>
      <c r="F15" s="20">
        <f>177.47591+9.94+J16+365.856</f>
        <v>573.26391000000001</v>
      </c>
      <c r="G15" s="20">
        <f t="shared" si="0"/>
        <v>96.836090000000013</v>
      </c>
      <c r="H15" s="7" t="s">
        <v>28</v>
      </c>
      <c r="I15" s="6">
        <v>60</v>
      </c>
      <c r="J15" s="6">
        <f>56.9+0.92271</f>
        <v>57.822710000000001</v>
      </c>
      <c r="K15" s="18" t="s">
        <v>23</v>
      </c>
      <c r="L15" s="14">
        <f>J15+J18</f>
        <v>543.33190999999999</v>
      </c>
    </row>
    <row r="16" spans="1:14" s="8" customFormat="1" ht="33.6">
      <c r="A16" s="27"/>
      <c r="B16" s="27"/>
      <c r="C16" s="29"/>
      <c r="D16" s="27"/>
      <c r="E16" s="43"/>
      <c r="F16" s="21"/>
      <c r="G16" s="21"/>
      <c r="H16" s="7" t="s">
        <v>47</v>
      </c>
      <c r="I16" s="6">
        <v>50</v>
      </c>
      <c r="J16" s="6">
        <v>19.992000000000001</v>
      </c>
      <c r="K16" s="18"/>
      <c r="L16" s="14"/>
    </row>
    <row r="17" spans="1:12" s="8" customFormat="1" ht="50.4">
      <c r="A17" s="27"/>
      <c r="B17" s="27"/>
      <c r="C17" s="29"/>
      <c r="D17" s="27"/>
      <c r="E17" s="43"/>
      <c r="F17" s="21"/>
      <c r="G17" s="21"/>
      <c r="H17" s="7" t="s">
        <v>40</v>
      </c>
      <c r="I17" s="6">
        <v>10</v>
      </c>
      <c r="J17" s="6">
        <v>9.94</v>
      </c>
      <c r="K17" s="18" t="s">
        <v>23</v>
      </c>
      <c r="L17" s="14"/>
    </row>
    <row r="18" spans="1:12" s="8" customFormat="1" ht="33.6">
      <c r="A18" s="25"/>
      <c r="B18" s="25"/>
      <c r="C18" s="41"/>
      <c r="D18" s="25"/>
      <c r="E18" s="44"/>
      <c r="F18" s="45"/>
      <c r="G18" s="45"/>
      <c r="H18" s="7" t="s">
        <v>30</v>
      </c>
      <c r="I18" s="6">
        <v>510.1</v>
      </c>
      <c r="J18" s="6">
        <f>119.6532+365.856</f>
        <v>485.50919999999996</v>
      </c>
      <c r="K18" s="18" t="s">
        <v>23</v>
      </c>
    </row>
    <row r="19" spans="1:12" s="8" customFormat="1" ht="37.799999999999997" customHeight="1">
      <c r="A19" s="24">
        <v>4</v>
      </c>
      <c r="B19" s="24">
        <v>527</v>
      </c>
      <c r="C19" s="28" t="s">
        <v>37</v>
      </c>
      <c r="D19" s="24" t="s">
        <v>32</v>
      </c>
      <c r="E19" s="20">
        <v>986</v>
      </c>
      <c r="F19" s="20">
        <f>44.8628+664.218+214.508</f>
        <v>923.58879999999999</v>
      </c>
      <c r="G19" s="20">
        <f t="shared" si="0"/>
        <v>62.411200000000008</v>
      </c>
      <c r="H19" s="7" t="s">
        <v>28</v>
      </c>
      <c r="I19" s="6">
        <v>50</v>
      </c>
      <c r="J19" s="6">
        <f>44.1768+0.686</f>
        <v>44.8628</v>
      </c>
      <c r="K19" s="18" t="s">
        <v>23</v>
      </c>
      <c r="L19" s="8" t="s">
        <v>34</v>
      </c>
    </row>
    <row r="20" spans="1:12" s="8" customFormat="1" ht="54.6" customHeight="1">
      <c r="A20" s="25"/>
      <c r="B20" s="25"/>
      <c r="C20" s="31"/>
      <c r="D20" s="25"/>
      <c r="E20" s="23"/>
      <c r="F20" s="32"/>
      <c r="G20" s="23"/>
      <c r="H20" s="7" t="s">
        <v>30</v>
      </c>
      <c r="I20" s="6">
        <v>914</v>
      </c>
      <c r="J20" s="6">
        <f>664.218+214.508</f>
        <v>878.726</v>
      </c>
      <c r="K20" s="18" t="s">
        <v>23</v>
      </c>
    </row>
    <row r="21" spans="1:12" s="8" customFormat="1" ht="33.6">
      <c r="A21" s="24">
        <v>5</v>
      </c>
      <c r="B21" s="24">
        <v>541</v>
      </c>
      <c r="C21" s="28" t="s">
        <v>14</v>
      </c>
      <c r="D21" s="24" t="s">
        <v>49</v>
      </c>
      <c r="E21" s="20">
        <v>950</v>
      </c>
      <c r="F21" s="20">
        <f>84.7306+639.9456+J21+161.855</f>
        <v>904.60620000000006</v>
      </c>
      <c r="G21" s="20">
        <f>E21-F21</f>
        <v>45.393799999999942</v>
      </c>
      <c r="H21" s="7" t="s">
        <v>47</v>
      </c>
      <c r="I21" s="6">
        <v>50</v>
      </c>
      <c r="J21" s="6">
        <v>18.074999999999999</v>
      </c>
      <c r="K21" s="18" t="s">
        <v>23</v>
      </c>
    </row>
    <row r="22" spans="1:12" s="8" customFormat="1" ht="16.8">
      <c r="A22" s="26"/>
      <c r="B22" s="26"/>
      <c r="C22" s="30"/>
      <c r="D22" s="26"/>
      <c r="E22" s="22"/>
      <c r="F22" s="22"/>
      <c r="G22" s="22"/>
      <c r="H22" s="7" t="s">
        <v>28</v>
      </c>
      <c r="I22" s="6">
        <v>90</v>
      </c>
      <c r="J22" s="6">
        <f>83.4336+1.297</f>
        <v>84.730599999999995</v>
      </c>
      <c r="K22" s="18" t="s">
        <v>23</v>
      </c>
      <c r="L22" s="8" t="s">
        <v>34</v>
      </c>
    </row>
    <row r="23" spans="1:12" s="8" customFormat="1" ht="33.6">
      <c r="A23" s="25"/>
      <c r="B23" s="25"/>
      <c r="C23" s="31"/>
      <c r="D23" s="25"/>
      <c r="E23" s="23"/>
      <c r="F23" s="23"/>
      <c r="G23" s="23"/>
      <c r="H23" s="7" t="s">
        <v>30</v>
      </c>
      <c r="I23" s="6">
        <v>810</v>
      </c>
      <c r="J23" s="6">
        <f>639.9456+161.855</f>
        <v>801.80060000000003</v>
      </c>
      <c r="K23" s="18" t="s">
        <v>23</v>
      </c>
    </row>
    <row r="24" spans="1:12" s="8" customFormat="1" ht="100.8">
      <c r="A24" s="18">
        <v>6</v>
      </c>
      <c r="B24" s="18">
        <v>543</v>
      </c>
      <c r="C24" s="5" t="s">
        <v>15</v>
      </c>
      <c r="D24" s="18" t="s">
        <v>29</v>
      </c>
      <c r="E24" s="6">
        <v>1000</v>
      </c>
      <c r="F24" s="6">
        <f>809.8436+67.34+13.042</f>
        <v>890.2256000000001</v>
      </c>
      <c r="G24" s="6">
        <f t="shared" si="0"/>
        <v>109.7743999999999</v>
      </c>
      <c r="H24" s="7" t="s">
        <v>50</v>
      </c>
      <c r="I24" s="6">
        <v>970</v>
      </c>
      <c r="J24" s="6">
        <f>339.91483+278.79407+191.1347+67.34+13.042</f>
        <v>890.22559999999999</v>
      </c>
      <c r="K24" s="18" t="s">
        <v>23</v>
      </c>
      <c r="L24" s="8" t="s">
        <v>44</v>
      </c>
    </row>
    <row r="25" spans="1:12" s="15" customFormat="1" ht="17.399999999999999">
      <c r="A25" s="34" t="s">
        <v>21</v>
      </c>
      <c r="B25" s="35"/>
      <c r="C25" s="35"/>
      <c r="D25" s="36"/>
      <c r="E25" s="9">
        <f>SUM(E9:E24)</f>
        <v>5589.1</v>
      </c>
      <c r="F25" s="9">
        <f>SUM(F9:F24)</f>
        <v>4860.2533000000003</v>
      </c>
      <c r="G25" s="9">
        <f t="shared" ref="G25" si="1">SUM(G9:G24)</f>
        <v>728.84669999999983</v>
      </c>
      <c r="H25" s="10" t="s">
        <v>23</v>
      </c>
      <c r="I25" s="9">
        <f>SUM(I9:I24)</f>
        <v>5497.1</v>
      </c>
      <c r="J25" s="9">
        <f>SUM(J9:J24)</f>
        <v>4860.2532999999994</v>
      </c>
      <c r="K25" s="17" t="s">
        <v>23</v>
      </c>
    </row>
    <row r="26" spans="1:12" s="8" customFormat="1" ht="67.2">
      <c r="A26" s="18">
        <v>7</v>
      </c>
      <c r="B26" s="18">
        <v>114</v>
      </c>
      <c r="C26" s="5" t="s">
        <v>16</v>
      </c>
      <c r="D26" s="18" t="s">
        <v>51</v>
      </c>
      <c r="E26" s="6">
        <v>990.1</v>
      </c>
      <c r="F26" s="6">
        <f>J26</f>
        <v>969.48748999999998</v>
      </c>
      <c r="G26" s="6">
        <f>E26-F26</f>
        <v>20.612510000000043</v>
      </c>
      <c r="H26" s="7" t="s">
        <v>45</v>
      </c>
      <c r="I26" s="6">
        <v>990.09799999999996</v>
      </c>
      <c r="J26" s="6">
        <v>969.48748999999998</v>
      </c>
      <c r="K26" s="18" t="s">
        <v>23</v>
      </c>
      <c r="L26" s="16" t="s">
        <v>46</v>
      </c>
    </row>
    <row r="27" spans="1:12" s="8" customFormat="1" ht="17.399999999999999">
      <c r="A27" s="34" t="s">
        <v>20</v>
      </c>
      <c r="B27" s="35"/>
      <c r="C27" s="35"/>
      <c r="D27" s="36"/>
      <c r="E27" s="9">
        <f>E26</f>
        <v>990.1</v>
      </c>
      <c r="F27" s="9">
        <f t="shared" ref="F27:J27" si="2">F26</f>
        <v>969.48748999999998</v>
      </c>
      <c r="G27" s="9">
        <f t="shared" si="2"/>
        <v>20.612510000000043</v>
      </c>
      <c r="H27" s="10" t="s">
        <v>23</v>
      </c>
      <c r="I27" s="9">
        <f t="shared" si="2"/>
        <v>990.09799999999996</v>
      </c>
      <c r="J27" s="9">
        <f t="shared" si="2"/>
        <v>969.48748999999998</v>
      </c>
      <c r="K27" s="18" t="s">
        <v>23</v>
      </c>
    </row>
    <row r="28" spans="1:12" s="8" customFormat="1" ht="100.8">
      <c r="A28" s="18">
        <v>8</v>
      </c>
      <c r="B28" s="18">
        <v>306</v>
      </c>
      <c r="C28" s="5" t="s">
        <v>17</v>
      </c>
      <c r="D28" s="18" t="s">
        <v>33</v>
      </c>
      <c r="E28" s="6">
        <v>75</v>
      </c>
      <c r="F28" s="6">
        <v>30.8</v>
      </c>
      <c r="G28" s="6">
        <f>E28-F28</f>
        <v>44.2</v>
      </c>
      <c r="H28" s="7" t="s">
        <v>23</v>
      </c>
      <c r="I28" s="6">
        <v>75</v>
      </c>
      <c r="J28" s="6">
        <v>30.8</v>
      </c>
      <c r="K28" s="18" t="s">
        <v>23</v>
      </c>
    </row>
    <row r="29" spans="1:12" s="8" customFormat="1" ht="218.4">
      <c r="A29" s="18">
        <v>9</v>
      </c>
      <c r="B29" s="18">
        <v>174</v>
      </c>
      <c r="C29" s="5" t="s">
        <v>18</v>
      </c>
      <c r="D29" s="18" t="s">
        <v>52</v>
      </c>
      <c r="E29" s="6">
        <v>880.7</v>
      </c>
      <c r="F29" s="6">
        <v>0</v>
      </c>
      <c r="G29" s="6">
        <f t="shared" ref="G29:G30" si="3">E29-F29</f>
        <v>880.7</v>
      </c>
      <c r="H29" s="7" t="s">
        <v>23</v>
      </c>
      <c r="I29" s="6">
        <v>0</v>
      </c>
      <c r="J29" s="6">
        <v>0</v>
      </c>
      <c r="K29" s="18" t="s">
        <v>23</v>
      </c>
    </row>
    <row r="30" spans="1:12" s="8" customFormat="1" ht="117.6">
      <c r="A30" s="18">
        <v>10</v>
      </c>
      <c r="B30" s="18">
        <v>115</v>
      </c>
      <c r="C30" s="5" t="s">
        <v>19</v>
      </c>
      <c r="D30" s="18" t="s">
        <v>53</v>
      </c>
      <c r="E30" s="6">
        <v>932.6</v>
      </c>
      <c r="F30" s="6">
        <v>258.25047999999998</v>
      </c>
      <c r="G30" s="6">
        <f t="shared" si="3"/>
        <v>674.34951999999998</v>
      </c>
      <c r="H30" s="7" t="s">
        <v>23</v>
      </c>
      <c r="I30" s="6">
        <v>932.6</v>
      </c>
      <c r="J30" s="6">
        <v>258.25047999999998</v>
      </c>
      <c r="K30" s="18" t="s">
        <v>23</v>
      </c>
    </row>
    <row r="31" spans="1:12" ht="17.399999999999999">
      <c r="A31" s="34" t="s">
        <v>54</v>
      </c>
      <c r="B31" s="35"/>
      <c r="C31" s="35"/>
      <c r="D31" s="36"/>
      <c r="E31" s="11">
        <f>SUM(E28:E30)</f>
        <v>1888.3000000000002</v>
      </c>
      <c r="F31" s="11">
        <f t="shared" ref="F31:J31" si="4">SUM(F28:F30)</f>
        <v>289.05047999999999</v>
      </c>
      <c r="G31" s="11">
        <f t="shared" si="4"/>
        <v>1599.2495200000001</v>
      </c>
      <c r="H31" s="12" t="s">
        <v>23</v>
      </c>
      <c r="I31" s="11">
        <f t="shared" si="4"/>
        <v>1007.6</v>
      </c>
      <c r="J31" s="11">
        <f t="shared" si="4"/>
        <v>289.05047999999999</v>
      </c>
      <c r="K31" s="13" t="s">
        <v>23</v>
      </c>
    </row>
    <row r="32" spans="1:12" ht="17.399999999999999">
      <c r="A32" s="34" t="s">
        <v>22</v>
      </c>
      <c r="B32" s="35"/>
      <c r="C32" s="35"/>
      <c r="D32" s="36"/>
      <c r="E32" s="11">
        <f>E25+E27+E31</f>
        <v>8467.5</v>
      </c>
      <c r="F32" s="11">
        <f t="shared" ref="F32:J32" si="5">F25+F27+F31</f>
        <v>6118.7912699999997</v>
      </c>
      <c r="G32" s="11">
        <f t="shared" si="5"/>
        <v>2348.7087299999998</v>
      </c>
      <c r="H32" s="12" t="s">
        <v>23</v>
      </c>
      <c r="I32" s="11">
        <f t="shared" si="5"/>
        <v>7494.7980000000007</v>
      </c>
      <c r="J32" s="11">
        <f t="shared" si="5"/>
        <v>6118.7912699999997</v>
      </c>
      <c r="K32" s="13" t="s">
        <v>23</v>
      </c>
    </row>
  </sheetData>
  <mergeCells count="54">
    <mergeCell ref="G21:G23"/>
    <mergeCell ref="B21:B23"/>
    <mergeCell ref="C21:C23"/>
    <mergeCell ref="D21:D23"/>
    <mergeCell ref="E21:E23"/>
    <mergeCell ref="F21:F23"/>
    <mergeCell ref="F6:F7"/>
    <mergeCell ref="G6:G7"/>
    <mergeCell ref="A1:K1"/>
    <mergeCell ref="A25:D25"/>
    <mergeCell ref="C15:C18"/>
    <mergeCell ref="D15:D18"/>
    <mergeCell ref="E15:E18"/>
    <mergeCell ref="F15:F18"/>
    <mergeCell ref="G15:G18"/>
    <mergeCell ref="G19:G20"/>
    <mergeCell ref="B19:B20"/>
    <mergeCell ref="C19:C20"/>
    <mergeCell ref="D19:D20"/>
    <mergeCell ref="E19:E20"/>
    <mergeCell ref="F19:F20"/>
    <mergeCell ref="E13:E14"/>
    <mergeCell ref="A27:D27"/>
    <mergeCell ref="A31:D31"/>
    <mergeCell ref="A32:D32"/>
    <mergeCell ref="A2:K2"/>
    <mergeCell ref="A3:K3"/>
    <mergeCell ref="K5:K7"/>
    <mergeCell ref="D5:D7"/>
    <mergeCell ref="C5:C7"/>
    <mergeCell ref="B5:B7"/>
    <mergeCell ref="A5:A7"/>
    <mergeCell ref="H6:H7"/>
    <mergeCell ref="E5:G5"/>
    <mergeCell ref="H5:J5"/>
    <mergeCell ref="I6:J6"/>
    <mergeCell ref="A15:A18"/>
    <mergeCell ref="E6:E7"/>
    <mergeCell ref="G9:G12"/>
    <mergeCell ref="A19:A20"/>
    <mergeCell ref="G13:G14"/>
    <mergeCell ref="A21:A23"/>
    <mergeCell ref="A9:A12"/>
    <mergeCell ref="B9:B12"/>
    <mergeCell ref="C9:C12"/>
    <mergeCell ref="F13:F14"/>
    <mergeCell ref="B15:B18"/>
    <mergeCell ref="A13:A14"/>
    <mergeCell ref="B13:B14"/>
    <mergeCell ref="C13:C14"/>
    <mergeCell ref="D13:D14"/>
    <mergeCell ref="D9:D12"/>
    <mergeCell ref="E9:E12"/>
    <mergeCell ref="F9:F12"/>
  </mergeCells>
  <printOptions horizontalCentered="1"/>
  <pageMargins left="0.27559055118110237" right="0.27559055118110237" top="0.27559055118110237" bottom="0.27559055118110237" header="0.31496062992125984" footer="0.31496062992125984"/>
  <pageSetup paperSize="9" scale="65"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2017-09-01T09:31:19Z</dcterms:modified>
</cp:coreProperties>
</file>