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 activeTab="1"/>
  </bookViews>
  <sheets>
    <sheet name="ЗФ на 01.02.24" sheetId="1" r:id="rId1"/>
    <sheet name="СпецФ на 01.02.24" sheetId="2" r:id="rId2"/>
  </sheets>
  <definedNames>
    <definedName name="_xlnm._FilterDatabase" localSheetId="1" hidden="1">'СпецФ на 01.02.24'!$A$4:$I$67</definedName>
    <definedName name="_xlnm.Print_Area" localSheetId="0">'ЗФ на 01.02.24'!$A$1:$G$73</definedName>
    <definedName name="_xlnm.Print_Area" localSheetId="1">'СпецФ на 01.02.24'!$A$1:$H$67</definedName>
  </definedNames>
  <calcPr calcId="124519" refMode="R1C1"/>
</workbook>
</file>

<file path=xl/calcChain.xml><?xml version="1.0" encoding="utf-8"?>
<calcChain xmlns="http://schemas.openxmlformats.org/spreadsheetml/2006/main">
  <c r="F67" i="2"/>
  <c r="E67"/>
  <c r="D67"/>
  <c r="C67"/>
  <c r="B67"/>
  <c r="F66"/>
  <c r="E66"/>
  <c r="D66"/>
  <c r="C66"/>
  <c r="B66"/>
  <c r="F65"/>
  <c r="E65"/>
  <c r="D65"/>
  <c r="C65"/>
  <c r="B65"/>
  <c r="F64"/>
  <c r="E64"/>
  <c r="D64"/>
  <c r="C64"/>
  <c r="B64"/>
  <c r="F63"/>
  <c r="E63"/>
  <c r="D63"/>
  <c r="C63"/>
  <c r="B63"/>
  <c r="I62"/>
  <c r="F62"/>
  <c r="E62"/>
  <c r="D62"/>
  <c r="C62"/>
  <c r="B62"/>
  <c r="I61"/>
  <c r="F61"/>
  <c r="E61"/>
  <c r="C61"/>
  <c r="B61"/>
  <c r="I60"/>
  <c r="F60"/>
  <c r="E60"/>
  <c r="C60"/>
  <c r="B60"/>
  <c r="I59"/>
  <c r="E59"/>
  <c r="B59"/>
  <c r="I58"/>
  <c r="F58"/>
  <c r="E58"/>
  <c r="C58"/>
  <c r="B58"/>
  <c r="H54"/>
  <c r="G54"/>
  <c r="H53"/>
  <c r="G53"/>
  <c r="H52"/>
  <c r="G52"/>
  <c r="G51"/>
  <c r="G50"/>
  <c r="G49"/>
  <c r="F47"/>
  <c r="E47"/>
  <c r="G47" s="1"/>
  <c r="D47"/>
  <c r="C47"/>
  <c r="B47"/>
  <c r="H46"/>
  <c r="G46"/>
  <c r="G45"/>
  <c r="H43"/>
  <c r="G43"/>
  <c r="H42"/>
  <c r="G42"/>
  <c r="F40"/>
  <c r="E40"/>
  <c r="G40" s="1"/>
  <c r="D40"/>
  <c r="C40"/>
  <c r="B40"/>
  <c r="F35"/>
  <c r="E35"/>
  <c r="D35"/>
  <c r="C35"/>
  <c r="B35"/>
  <c r="G32"/>
  <c r="G31"/>
  <c r="G28"/>
  <c r="F26"/>
  <c r="E26"/>
  <c r="D26"/>
  <c r="C26"/>
  <c r="B26"/>
  <c r="H25"/>
  <c r="G25"/>
  <c r="H24"/>
  <c r="G24"/>
  <c r="G23"/>
  <c r="G22"/>
  <c r="G21"/>
  <c r="G20"/>
  <c r="G19"/>
  <c r="G17"/>
  <c r="F15"/>
  <c r="E15"/>
  <c r="G15" s="1"/>
  <c r="D15"/>
  <c r="C15"/>
  <c r="B15"/>
  <c r="F10"/>
  <c r="E10"/>
  <c r="D10"/>
  <c r="C10"/>
  <c r="B10"/>
  <c r="G92" i="1"/>
  <c r="H70" s="1"/>
  <c r="B92"/>
  <c r="G91"/>
  <c r="G90"/>
  <c r="F89"/>
  <c r="G89" s="1"/>
  <c r="H67" s="1"/>
  <c r="G88"/>
  <c r="F75"/>
  <c r="D73"/>
  <c r="C73"/>
  <c r="B73"/>
  <c r="D71"/>
  <c r="C71"/>
  <c r="C94" s="1"/>
  <c r="B71"/>
  <c r="E70"/>
  <c r="D70"/>
  <c r="C70"/>
  <c r="C92" s="1"/>
  <c r="B70"/>
  <c r="H69"/>
  <c r="D69"/>
  <c r="C69"/>
  <c r="C91" s="1"/>
  <c r="B69"/>
  <c r="B91" s="1"/>
  <c r="H68"/>
  <c r="D68"/>
  <c r="F68" s="1"/>
  <c r="C68"/>
  <c r="C90" s="1"/>
  <c r="B68"/>
  <c r="B90" s="1"/>
  <c r="D67"/>
  <c r="D89" s="1"/>
  <c r="C67"/>
  <c r="C89" s="1"/>
  <c r="B67"/>
  <c r="B89" s="1"/>
  <c r="H66"/>
  <c r="G63"/>
  <c r="F63"/>
  <c r="E63"/>
  <c r="G62"/>
  <c r="F62"/>
  <c r="E62"/>
  <c r="G61"/>
  <c r="E61"/>
  <c r="G60"/>
  <c r="F60"/>
  <c r="E60"/>
  <c r="G59"/>
  <c r="F59"/>
  <c r="E59"/>
  <c r="G58"/>
  <c r="F58"/>
  <c r="E58"/>
  <c r="G57"/>
  <c r="F57"/>
  <c r="E57"/>
  <c r="G56"/>
  <c r="E56"/>
  <c r="G55"/>
  <c r="F55"/>
  <c r="E55"/>
  <c r="E53"/>
  <c r="D53"/>
  <c r="C53"/>
  <c r="B53"/>
  <c r="G52"/>
  <c r="E52"/>
  <c r="G50"/>
  <c r="F50"/>
  <c r="E50"/>
  <c r="G49"/>
  <c r="F49"/>
  <c r="E49"/>
  <c r="G48"/>
  <c r="F48"/>
  <c r="E48"/>
  <c r="G47"/>
  <c r="F47"/>
  <c r="E47"/>
  <c r="E45"/>
  <c r="D45"/>
  <c r="C45"/>
  <c r="G45" s="1"/>
  <c r="B45"/>
  <c r="G42"/>
  <c r="E42"/>
  <c r="G41"/>
  <c r="F41"/>
  <c r="E41"/>
  <c r="D39"/>
  <c r="C39"/>
  <c r="B39"/>
  <c r="G38"/>
  <c r="G37"/>
  <c r="F37"/>
  <c r="E37"/>
  <c r="G36"/>
  <c r="G35"/>
  <c r="F35"/>
  <c r="E35"/>
  <c r="G32"/>
  <c r="F32"/>
  <c r="E32"/>
  <c r="D30"/>
  <c r="F30" s="1"/>
  <c r="C30"/>
  <c r="B30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E22"/>
  <c r="G21"/>
  <c r="E21"/>
  <c r="G20"/>
  <c r="F20"/>
  <c r="E20"/>
  <c r="G19"/>
  <c r="F19"/>
  <c r="E19"/>
  <c r="D17"/>
  <c r="F17" s="1"/>
  <c r="C17"/>
  <c r="C66" s="1"/>
  <c r="C88" s="1"/>
  <c r="B17"/>
  <c r="B66" s="1"/>
  <c r="B88" s="1"/>
  <c r="D15"/>
  <c r="F15" s="1"/>
  <c r="C15"/>
  <c r="B15"/>
  <c r="G14"/>
  <c r="F14"/>
  <c r="E14"/>
  <c r="G13"/>
  <c r="F13"/>
  <c r="E13"/>
  <c r="G12"/>
  <c r="F12"/>
  <c r="E12"/>
  <c r="D10"/>
  <c r="G10" s="1"/>
  <c r="C10"/>
  <c r="B10"/>
  <c r="G15" l="1"/>
  <c r="E15"/>
  <c r="E17"/>
  <c r="G30"/>
  <c r="E30"/>
  <c r="B64"/>
  <c r="B83" s="1"/>
  <c r="G39"/>
  <c r="F45"/>
  <c r="F53"/>
  <c r="D66"/>
  <c r="D88" s="1"/>
  <c r="E68"/>
  <c r="G69"/>
  <c r="F70"/>
  <c r="G73"/>
  <c r="C76"/>
  <c r="D90"/>
  <c r="D92"/>
  <c r="C64"/>
  <c r="C81" s="1"/>
  <c r="E67"/>
  <c r="G63" i="2"/>
  <c r="G65"/>
  <c r="C56"/>
  <c r="E56"/>
  <c r="B56"/>
  <c r="D56"/>
  <c r="F56"/>
  <c r="G64"/>
  <c r="G26"/>
  <c r="G59"/>
  <c r="G61"/>
  <c r="B81" i="1"/>
  <c r="B74"/>
  <c r="G56" i="2"/>
  <c r="C83" i="1"/>
  <c r="F10"/>
  <c r="G17"/>
  <c r="F39"/>
  <c r="G53"/>
  <c r="D64"/>
  <c r="G68"/>
  <c r="F69"/>
  <c r="G70"/>
  <c r="F71"/>
  <c r="B72"/>
  <c r="D72"/>
  <c r="F73"/>
  <c r="D91"/>
  <c r="B94"/>
  <c r="D94"/>
  <c r="G62" i="2"/>
  <c r="E10" i="1"/>
  <c r="E39"/>
  <c r="G66"/>
  <c r="G67"/>
  <c r="E69"/>
  <c r="E71"/>
  <c r="G71"/>
  <c r="C72"/>
  <c r="E73"/>
  <c r="D76"/>
  <c r="F76" s="1"/>
  <c r="G58" i="2"/>
  <c r="G60"/>
  <c r="E66" i="1" l="1"/>
  <c r="F66"/>
  <c r="H56" i="2"/>
  <c r="G72" i="1"/>
  <c r="E72"/>
  <c r="F72"/>
  <c r="D81"/>
  <c r="G64"/>
  <c r="E64"/>
  <c r="D83"/>
  <c r="F64"/>
</calcChain>
</file>

<file path=xl/sharedStrings.xml><?xml version="1.0" encoding="utf-8"?>
<sst xmlns="http://schemas.openxmlformats.org/spreadsheetml/2006/main" count="156" uniqueCount="77">
  <si>
    <r>
      <t xml:space="preserve">Аналіз використання коштів </t>
    </r>
    <r>
      <rPr>
        <b/>
        <u/>
        <sz val="10"/>
        <rFont val="Times New Roman"/>
        <family val="1"/>
        <charset val="204"/>
      </rPr>
      <t>загального фонду</t>
    </r>
    <r>
      <rPr>
        <b/>
        <sz val="10"/>
        <rFont val="Times New Roman"/>
        <family val="1"/>
        <charset val="204"/>
      </rPr>
      <t xml:space="preserve"> бюджету міста Києва </t>
    </r>
  </si>
  <si>
    <t>по Подільському району в розрізі галузей станом на 01.02.2024</t>
  </si>
  <si>
    <t>тис. грн.</t>
  </si>
  <si>
    <t>Галузь</t>
  </si>
  <si>
    <t xml:space="preserve"> план на січень</t>
  </si>
  <si>
    <t>Виконано станом на 01.02.2024</t>
  </si>
  <si>
    <t>Результат виконання до  плану</t>
  </si>
  <si>
    <t>на рік, %</t>
  </si>
  <si>
    <t>на січень</t>
  </si>
  <si>
    <t>%</t>
  </si>
  <si>
    <t xml:space="preserve"> тис. грн.</t>
  </si>
  <si>
    <t>Програми по галузі "Державне управління"</t>
  </si>
  <si>
    <t>з них:</t>
  </si>
  <si>
    <t>- заробітна плата з нарахуваннями</t>
  </si>
  <si>
    <t>- оплата комунальних послуг та енергоносіїв</t>
  </si>
  <si>
    <t>- інші видатки</t>
  </si>
  <si>
    <t>Програми по галузі "Освіта"</t>
  </si>
  <si>
    <t>у тому числі:</t>
  </si>
  <si>
    <t>- заробітна плата з нарахуваннями субвенція</t>
  </si>
  <si>
    <t xml:space="preserve">- заробітна плата з нарахуваннями місцевий </t>
  </si>
  <si>
    <t>зарплата приватні заклади</t>
  </si>
  <si>
    <t>- медикаменти</t>
  </si>
  <si>
    <t>- харчування</t>
  </si>
  <si>
    <t>- інші виплати населенню</t>
  </si>
  <si>
    <t xml:space="preserve"> з них: КЕКВ 2210</t>
  </si>
  <si>
    <t>КЕКВ 2240</t>
  </si>
  <si>
    <t>громадський бюджет</t>
  </si>
  <si>
    <t>Програми по галузі "Соціальний захист та соціальне забезпечення"</t>
  </si>
  <si>
    <t xml:space="preserve">- інші видатки </t>
  </si>
  <si>
    <t>- громадські проекти</t>
  </si>
  <si>
    <t>Програми по галузі "Житлово-комунальне господарство"</t>
  </si>
  <si>
    <t>-  житлово експлуатаційне  господарство</t>
  </si>
  <si>
    <t>- благоустрій міст, сіл, селищ</t>
  </si>
  <si>
    <t>Програми по галузі "Культура і мистецтво"</t>
  </si>
  <si>
    <t>- оплата комун. та енергоносіїв</t>
  </si>
  <si>
    <t>Засоби масової інформації</t>
  </si>
  <si>
    <t>Програми по галузі "Фізична культура і спорт"</t>
  </si>
  <si>
    <t>медикаменти</t>
  </si>
  <si>
    <r>
      <t>Інші послуги, пов</t>
    </r>
    <r>
      <rPr>
        <b/>
        <sz val="10"/>
        <rFont val="Arial Cyr"/>
        <family val="2"/>
        <charset val="204"/>
      </rPr>
      <t>’</t>
    </r>
    <r>
      <rPr>
        <b/>
        <sz val="10"/>
        <rFont val="Times New Roman"/>
        <family val="1"/>
        <charset val="204"/>
      </rPr>
      <t>язані з економічною діяльністю</t>
    </r>
  </si>
  <si>
    <t>Обслуговування боргу</t>
  </si>
  <si>
    <t>Інші видатки</t>
  </si>
  <si>
    <t>Субвенції, які передаються до державного та міського бюджетів</t>
  </si>
  <si>
    <t>Кошти, що вилучаються до Державного бюджету</t>
  </si>
  <si>
    <t>Всього загальний фонд</t>
  </si>
  <si>
    <t>-виплата пенсій і допомоги, інші виплати населенню</t>
  </si>
  <si>
    <t>- інші видатки (без  видатків жкг)</t>
  </si>
  <si>
    <t>інші</t>
  </si>
  <si>
    <t>Разом</t>
  </si>
  <si>
    <t>2730 по здраву</t>
  </si>
  <si>
    <t>додаток 2 до листа від    .06.2023 №_________</t>
  </si>
  <si>
    <r>
      <t>Аналіз використання коштів  спеціального</t>
    </r>
    <r>
      <rPr>
        <b/>
        <u/>
        <sz val="10"/>
        <rFont val="Times New Roman"/>
        <family val="1"/>
        <charset val="204"/>
      </rPr>
      <t xml:space="preserve"> фонду</t>
    </r>
    <r>
      <rPr>
        <b/>
        <sz val="10"/>
        <rFont val="Times New Roman"/>
        <family val="1"/>
        <charset val="204"/>
      </rPr>
      <t xml:space="preserve"> бюджету міста Києва </t>
    </r>
  </si>
  <si>
    <t>тис.грн</t>
  </si>
  <si>
    <t xml:space="preserve"> з них:</t>
  </si>
  <si>
    <t>в т.ч</t>
  </si>
  <si>
    <t>на січень-листопад</t>
  </si>
  <si>
    <t>видатки за рахунок надходжень з бюджету розвитку до плану на січень</t>
  </si>
  <si>
    <t>інші видатки (крім захищених)</t>
  </si>
  <si>
    <t xml:space="preserve">придбання обладнання довгострокового користування </t>
  </si>
  <si>
    <t xml:space="preserve">проведення капітальних ремонтів </t>
  </si>
  <si>
    <t>інші видатки</t>
  </si>
  <si>
    <t xml:space="preserve">- придбання обладнання довгострокового користування </t>
  </si>
  <si>
    <t xml:space="preserve">грошова компенсація на придбання житла </t>
  </si>
  <si>
    <t>капремонт ліфтів</t>
  </si>
  <si>
    <t xml:space="preserve">капітальний ремонт обєктів житлово-комунального господарства </t>
  </si>
  <si>
    <t xml:space="preserve">часткова компенсація за генератори </t>
  </si>
  <si>
    <t xml:space="preserve">РЕКОНСТРУКЦІЯ /БУДІВНИЦТВО </t>
  </si>
  <si>
    <t>Поповнення статутного капіталу КП "Шкільне харчування"</t>
  </si>
  <si>
    <t>Всього спеціальний  фонд</t>
  </si>
  <si>
    <t xml:space="preserve"> - медикаменти</t>
  </si>
  <si>
    <t>- придбання обладнання довгострокового користування</t>
  </si>
  <si>
    <t xml:space="preserve"> - проведення капітальних ремонтів </t>
  </si>
  <si>
    <t xml:space="preserve">часткове відшкодування за придбані генератори </t>
  </si>
  <si>
    <t xml:space="preserve">Затверджено                                                      (з урахуванням змін)                                                      на 2024 рік </t>
  </si>
  <si>
    <t xml:space="preserve">видатки за рахунок надходжень з бюджету розвитку                                  м. Києва </t>
  </si>
  <si>
    <t xml:space="preserve"> видатки за рахунок надходжень з бюджету розвитку м. Києва </t>
  </si>
  <si>
    <t>Результат виконання до річного плану</t>
  </si>
  <si>
    <t>План                                                                     на 2024 рік  (кошторисні призначення)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</si>
</sst>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00"/>
  </numFmts>
  <fonts count="18">
    <font>
      <sz val="10"/>
      <name val="Arial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1" applyFont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6" fontId="11" fillId="0" borderId="0" xfId="0" applyNumberFormat="1" applyFont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16" fillId="0" borderId="8" xfId="0" applyNumberFormat="1" applyFont="1" applyBorder="1" applyAlignment="1">
      <alignment horizontal="right" vertical="top"/>
    </xf>
    <xf numFmtId="4" fontId="2" fillId="0" borderId="0" xfId="0" applyNumberFormat="1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164" fontId="6" fillId="7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1F33C"/>
    <pageSetUpPr fitToPage="1"/>
  </sheetPr>
  <dimension ref="A1:J97"/>
  <sheetViews>
    <sheetView view="pageBreakPreview" topLeftCell="A42" zoomScaleSheetLayoutView="100" workbookViewId="0">
      <selection activeCell="A99" sqref="A99:IV99"/>
    </sheetView>
  </sheetViews>
  <sheetFormatPr defaultColWidth="9.109375" defaultRowHeight="13.2"/>
  <cols>
    <col min="1" max="1" width="40.109375" style="1" customWidth="1"/>
    <col min="2" max="2" width="14" style="2" customWidth="1"/>
    <col min="3" max="3" width="12.44140625" style="2" bestFit="1" customWidth="1"/>
    <col min="4" max="4" width="11.88671875" style="2" customWidth="1"/>
    <col min="5" max="6" width="9.109375" style="2" customWidth="1"/>
    <col min="7" max="7" width="11.5546875" style="2" customWidth="1"/>
    <col min="8" max="8" width="12" style="2" hidden="1" customWidth="1"/>
    <col min="9" max="9" width="9.33203125" style="2" bestFit="1" customWidth="1"/>
    <col min="10" max="16384" width="9.109375" style="2"/>
  </cols>
  <sheetData>
    <row r="1" spans="1:8" s="1" customFormat="1" ht="20.25" customHeight="1">
      <c r="B1" s="2"/>
      <c r="C1" s="2"/>
      <c r="D1" s="2"/>
      <c r="E1" s="2"/>
      <c r="F1" s="3"/>
      <c r="G1" s="3"/>
    </row>
    <row r="2" spans="1:8" s="1" customFormat="1" ht="11.25" customHeight="1">
      <c r="A2" s="4"/>
      <c r="B2" s="2"/>
      <c r="C2" s="2"/>
      <c r="D2" s="2"/>
      <c r="E2" s="2"/>
      <c r="F2" s="3"/>
      <c r="G2" s="3"/>
    </row>
    <row r="3" spans="1:8" s="1" customFormat="1" ht="0.75" customHeight="1">
      <c r="B3" s="2"/>
      <c r="C3" s="2"/>
      <c r="D3" s="2"/>
      <c r="E3" s="2"/>
      <c r="F3" s="2"/>
      <c r="G3" s="2"/>
    </row>
    <row r="4" spans="1:8" s="1" customFormat="1">
      <c r="A4" s="5" t="s">
        <v>0</v>
      </c>
      <c r="B4" s="5"/>
      <c r="C4" s="5"/>
      <c r="D4" s="5"/>
      <c r="E4" s="5"/>
      <c r="F4" s="5"/>
      <c r="G4" s="5"/>
    </row>
    <row r="5" spans="1:8" s="1" customFormat="1">
      <c r="A5" s="5" t="s">
        <v>1</v>
      </c>
      <c r="B5" s="5"/>
      <c r="C5" s="5"/>
      <c r="D5" s="5"/>
      <c r="E5" s="5"/>
      <c r="F5" s="5"/>
      <c r="G5" s="5"/>
    </row>
    <row r="6" spans="1:8" s="1" customFormat="1" ht="13.5" customHeight="1">
      <c r="B6" s="2"/>
      <c r="C6" s="2"/>
      <c r="D6" s="2"/>
      <c r="E6" s="2"/>
      <c r="F6" s="2"/>
      <c r="G6" s="6" t="s">
        <v>2</v>
      </c>
    </row>
    <row r="7" spans="1:8" s="13" customFormat="1" ht="27.75" customHeight="1">
      <c r="A7" s="7" t="s">
        <v>3</v>
      </c>
      <c r="B7" s="8" t="s">
        <v>72</v>
      </c>
      <c r="C7" s="9" t="s">
        <v>4</v>
      </c>
      <c r="D7" s="7" t="s">
        <v>5</v>
      </c>
      <c r="E7" s="10" t="s">
        <v>6</v>
      </c>
      <c r="F7" s="11"/>
      <c r="G7" s="12"/>
    </row>
    <row r="8" spans="1:8" s="13" customFormat="1" ht="19.5" customHeight="1">
      <c r="A8" s="14"/>
      <c r="B8" s="15"/>
      <c r="C8" s="9"/>
      <c r="D8" s="14"/>
      <c r="E8" s="7" t="s">
        <v>7</v>
      </c>
      <c r="F8" s="9" t="s">
        <v>8</v>
      </c>
      <c r="G8" s="9"/>
    </row>
    <row r="9" spans="1:8" s="13" customFormat="1" ht="18.75" customHeight="1">
      <c r="A9" s="16"/>
      <c r="B9" s="17"/>
      <c r="C9" s="9"/>
      <c r="D9" s="16"/>
      <c r="E9" s="16"/>
      <c r="F9" s="18" t="s">
        <v>9</v>
      </c>
      <c r="G9" s="18" t="s">
        <v>10</v>
      </c>
    </row>
    <row r="10" spans="1:8" s="22" customFormat="1" ht="17.399999999999999" customHeight="1">
      <c r="A10" s="19" t="s">
        <v>11</v>
      </c>
      <c r="B10" s="20">
        <f>B12+B13+B14</f>
        <v>105275.99999999999</v>
      </c>
      <c r="C10" s="20">
        <f>C12+C13+C14</f>
        <v>13580.3</v>
      </c>
      <c r="D10" s="20">
        <f>D12+D13+D14</f>
        <v>9212.8000000000011</v>
      </c>
      <c r="E10" s="20">
        <f>D10/B10*100</f>
        <v>8.7510923667312603</v>
      </c>
      <c r="F10" s="20">
        <f>D10/C10*100</f>
        <v>67.839443900355676</v>
      </c>
      <c r="G10" s="20">
        <f>D10-C10</f>
        <v>-4367.4999999999982</v>
      </c>
      <c r="H10" s="21">
        <v>692</v>
      </c>
    </row>
    <row r="11" spans="1:8" ht="15.75" customHeight="1">
      <c r="A11" s="23" t="s">
        <v>12</v>
      </c>
      <c r="B11" s="24"/>
      <c r="C11" s="24"/>
      <c r="D11" s="24"/>
      <c r="E11" s="25"/>
      <c r="F11" s="25"/>
      <c r="G11" s="26"/>
    </row>
    <row r="12" spans="1:8" s="31" customFormat="1">
      <c r="A12" s="27" t="s">
        <v>13</v>
      </c>
      <c r="B12" s="28">
        <v>96727.9</v>
      </c>
      <c r="C12" s="28">
        <v>12619.5</v>
      </c>
      <c r="D12" s="28">
        <v>9209.1</v>
      </c>
      <c r="E12" s="29">
        <f>D12/B12*100</f>
        <v>9.520624349334577</v>
      </c>
      <c r="F12" s="29">
        <f>D12/C12*100</f>
        <v>72.975157494353979</v>
      </c>
      <c r="G12" s="29">
        <f>D12-C12</f>
        <v>-3410.3999999999996</v>
      </c>
      <c r="H12" s="30"/>
    </row>
    <row r="13" spans="1:8" s="31" customFormat="1">
      <c r="A13" s="27" t="s">
        <v>14</v>
      </c>
      <c r="B13" s="28">
        <v>3906.7</v>
      </c>
      <c r="C13" s="28">
        <v>574</v>
      </c>
      <c r="D13" s="28">
        <v>3.7</v>
      </c>
      <c r="E13" s="29">
        <f>D13/B13*100</f>
        <v>9.4709089512888117E-2</v>
      </c>
      <c r="F13" s="29">
        <f>D13/C13*100</f>
        <v>0.64459930313588854</v>
      </c>
      <c r="G13" s="29">
        <f>D13-C13</f>
        <v>-570.29999999999995</v>
      </c>
      <c r="H13" s="30"/>
    </row>
    <row r="14" spans="1:8" s="31" customFormat="1">
      <c r="A14" s="27" t="s">
        <v>15</v>
      </c>
      <c r="B14" s="28">
        <v>4641.3999999999996</v>
      </c>
      <c r="C14" s="28">
        <v>386.8</v>
      </c>
      <c r="D14" s="28"/>
      <c r="E14" s="29">
        <f>D14/B14*100</f>
        <v>0</v>
      </c>
      <c r="F14" s="29">
        <f>D14/C14*100</f>
        <v>0</v>
      </c>
      <c r="G14" s="29">
        <f>D14-C14</f>
        <v>-386.8</v>
      </c>
      <c r="H14" s="30">
        <v>628</v>
      </c>
    </row>
    <row r="15" spans="1:8" s="21" customFormat="1" ht="17.399999999999999" customHeight="1">
      <c r="A15" s="19" t="s">
        <v>16</v>
      </c>
      <c r="B15" s="20">
        <f>B17+B21+B22+B23+B24+B25+B26</f>
        <v>1650691.4000000004</v>
      </c>
      <c r="C15" s="20">
        <f>C17+C21+C22+C23+C24+C25+C26</f>
        <v>134402.80000000002</v>
      </c>
      <c r="D15" s="20">
        <f>D17+D21+D22+D23+D24+D25+D26</f>
        <v>93434.599999999991</v>
      </c>
      <c r="E15" s="20">
        <f>D15/B15*100</f>
        <v>5.660331180013416</v>
      </c>
      <c r="F15" s="20">
        <f>D15/C15*100</f>
        <v>69.518343367846498</v>
      </c>
      <c r="G15" s="20">
        <f>D15-C15</f>
        <v>-40968.200000000026</v>
      </c>
      <c r="H15" s="21">
        <v>323</v>
      </c>
    </row>
    <row r="16" spans="1:8" s="1" customFormat="1">
      <c r="A16" s="23" t="s">
        <v>12</v>
      </c>
      <c r="B16" s="32"/>
      <c r="C16" s="32"/>
      <c r="D16" s="32"/>
      <c r="E16" s="25"/>
      <c r="F16" s="25"/>
      <c r="G16" s="26"/>
    </row>
    <row r="17" spans="1:10" s="30" customFormat="1">
      <c r="A17" s="27" t="s">
        <v>13</v>
      </c>
      <c r="B17" s="28">
        <f>B19+B20</f>
        <v>1259414.7000000002</v>
      </c>
      <c r="C17" s="28">
        <f>C19+C20</f>
        <v>98462.700000000012</v>
      </c>
      <c r="D17" s="28">
        <f>D19+D20</f>
        <v>93062.9</v>
      </c>
      <c r="E17" s="29">
        <f t="shared" ref="E17:E26" si="0">D17/B17*100</f>
        <v>7.3893769859919827</v>
      </c>
      <c r="F17" s="29">
        <f t="shared" ref="F17:F26" si="1">D17/C17*100</f>
        <v>94.515892820326869</v>
      </c>
      <c r="G17" s="29">
        <f t="shared" ref="G17:G28" si="2">D17-C17</f>
        <v>-5399.8000000000175</v>
      </c>
    </row>
    <row r="18" spans="1:10" s="30" customFormat="1">
      <c r="A18" s="23" t="s">
        <v>17</v>
      </c>
      <c r="B18" s="28"/>
      <c r="C18" s="28"/>
      <c r="D18" s="28"/>
      <c r="E18" s="29"/>
      <c r="F18" s="29"/>
      <c r="G18" s="29"/>
    </row>
    <row r="19" spans="1:10" s="30" customFormat="1">
      <c r="A19" s="23" t="s">
        <v>18</v>
      </c>
      <c r="B19" s="28">
        <v>426152.9</v>
      </c>
      <c r="C19" s="28">
        <v>33567.9</v>
      </c>
      <c r="D19" s="28">
        <v>33331.9</v>
      </c>
      <c r="E19" s="29">
        <f t="shared" si="0"/>
        <v>7.8215823475564754</v>
      </c>
      <c r="F19" s="29">
        <f t="shared" si="1"/>
        <v>99.296947381277946</v>
      </c>
      <c r="G19" s="29">
        <f t="shared" si="2"/>
        <v>-236</v>
      </c>
    </row>
    <row r="20" spans="1:10" s="30" customFormat="1">
      <c r="A20" s="23" t="s">
        <v>19</v>
      </c>
      <c r="B20" s="28">
        <v>833261.8</v>
      </c>
      <c r="C20" s="28">
        <v>64894.8</v>
      </c>
      <c r="D20" s="28">
        <v>59731</v>
      </c>
      <c r="E20" s="29">
        <f t="shared" si="0"/>
        <v>7.1683353299047177</v>
      </c>
      <c r="F20" s="29">
        <f t="shared" si="1"/>
        <v>92.042813908048089</v>
      </c>
      <c r="G20" s="29">
        <f t="shared" si="2"/>
        <v>-5163.8000000000029</v>
      </c>
    </row>
    <row r="21" spans="1:10" s="30" customFormat="1">
      <c r="A21" s="27" t="s">
        <v>20</v>
      </c>
      <c r="B21" s="28">
        <v>79892.100000000006</v>
      </c>
      <c r="C21" s="28"/>
      <c r="D21" s="28"/>
      <c r="E21" s="29">
        <f t="shared" si="0"/>
        <v>0</v>
      </c>
      <c r="F21" s="29"/>
      <c r="G21" s="29">
        <f t="shared" si="2"/>
        <v>0</v>
      </c>
    </row>
    <row r="22" spans="1:10" s="30" customFormat="1" ht="15.75" customHeight="1">
      <c r="A22" s="27" t="s">
        <v>21</v>
      </c>
      <c r="B22" s="28">
        <v>770.1</v>
      </c>
      <c r="C22" s="28"/>
      <c r="D22" s="28"/>
      <c r="E22" s="29">
        <f t="shared" si="0"/>
        <v>0</v>
      </c>
      <c r="F22" s="29"/>
      <c r="G22" s="29">
        <f t="shared" si="2"/>
        <v>0</v>
      </c>
    </row>
    <row r="23" spans="1:10" s="30" customFormat="1">
      <c r="A23" s="27" t="s">
        <v>22</v>
      </c>
      <c r="B23" s="28">
        <v>12284.9</v>
      </c>
      <c r="C23" s="28">
        <v>1229.0999999999999</v>
      </c>
      <c r="D23" s="28"/>
      <c r="E23" s="29">
        <f t="shared" si="0"/>
        <v>0</v>
      </c>
      <c r="F23" s="29">
        <f t="shared" si="1"/>
        <v>0</v>
      </c>
      <c r="G23" s="29">
        <f t="shared" si="2"/>
        <v>-1229.0999999999999</v>
      </c>
    </row>
    <row r="24" spans="1:10" s="30" customFormat="1">
      <c r="A24" s="27" t="s">
        <v>14</v>
      </c>
      <c r="B24" s="28">
        <v>172086.2</v>
      </c>
      <c r="C24" s="28">
        <v>26191.8</v>
      </c>
      <c r="D24" s="33">
        <v>371.7</v>
      </c>
      <c r="E24" s="29">
        <f t="shared" si="0"/>
        <v>0.21599640180328231</v>
      </c>
      <c r="F24" s="29">
        <f t="shared" si="1"/>
        <v>1.4191464504157789</v>
      </c>
      <c r="G24" s="29">
        <f t="shared" si="2"/>
        <v>-25820.1</v>
      </c>
    </row>
    <row r="25" spans="1:10" s="30" customFormat="1">
      <c r="A25" s="27" t="s">
        <v>23</v>
      </c>
      <c r="B25" s="28">
        <v>430.1</v>
      </c>
      <c r="C25" s="28">
        <v>5.4</v>
      </c>
      <c r="D25" s="28"/>
      <c r="E25" s="29">
        <f t="shared" si="0"/>
        <v>0</v>
      </c>
      <c r="F25" s="29">
        <f t="shared" si="1"/>
        <v>0</v>
      </c>
      <c r="G25" s="29">
        <f t="shared" si="2"/>
        <v>-5.4</v>
      </c>
      <c r="H25" s="30">
        <v>162</v>
      </c>
    </row>
    <row r="26" spans="1:10" s="30" customFormat="1" ht="12.75" customHeight="1">
      <c r="A26" s="27" t="s">
        <v>15</v>
      </c>
      <c r="B26" s="28">
        <v>125813.3</v>
      </c>
      <c r="C26" s="28">
        <v>8513.7999999999993</v>
      </c>
      <c r="D26" s="28"/>
      <c r="E26" s="29">
        <f t="shared" si="0"/>
        <v>0</v>
      </c>
      <c r="F26" s="29">
        <f t="shared" si="1"/>
        <v>0</v>
      </c>
      <c r="G26" s="29">
        <f t="shared" si="2"/>
        <v>-8513.7999999999993</v>
      </c>
      <c r="H26" s="30">
        <v>450</v>
      </c>
    </row>
    <row r="27" spans="1:10" s="30" customFormat="1" ht="12.75" customHeight="1">
      <c r="A27" s="34" t="s">
        <v>24</v>
      </c>
      <c r="B27" s="28">
        <v>25941</v>
      </c>
      <c r="C27" s="28">
        <v>160.5</v>
      </c>
      <c r="D27" s="28"/>
      <c r="E27" s="29">
        <f>D27/B27*100</f>
        <v>0</v>
      </c>
      <c r="F27" s="29">
        <f>D27/C27*100</f>
        <v>0</v>
      </c>
      <c r="G27" s="29">
        <f t="shared" si="2"/>
        <v>-160.5</v>
      </c>
    </row>
    <row r="28" spans="1:10" s="30" customFormat="1">
      <c r="A28" s="34" t="s">
        <v>25</v>
      </c>
      <c r="B28" s="28">
        <v>99485.1</v>
      </c>
      <c r="C28" s="28">
        <v>8353.2999999999993</v>
      </c>
      <c r="D28" s="28"/>
      <c r="E28" s="29">
        <f>D28/B28*100</f>
        <v>0</v>
      </c>
      <c r="F28" s="29">
        <f>D28/C28*100</f>
        <v>0</v>
      </c>
      <c r="G28" s="29">
        <f t="shared" si="2"/>
        <v>-8353.2999999999993</v>
      </c>
    </row>
    <row r="29" spans="1:10" s="39" customFormat="1" ht="29.25" hidden="1" customHeight="1">
      <c r="A29" s="35" t="s">
        <v>26</v>
      </c>
      <c r="B29" s="36"/>
      <c r="C29" s="37"/>
      <c r="D29" s="37"/>
      <c r="E29" s="37"/>
      <c r="F29" s="37"/>
      <c r="G29" s="37"/>
      <c r="H29" s="38">
        <v>881</v>
      </c>
      <c r="I29" s="22"/>
      <c r="J29" s="38"/>
    </row>
    <row r="30" spans="1:10" s="40" customFormat="1" ht="34.799999999999997" customHeight="1">
      <c r="A30" s="19" t="s">
        <v>27</v>
      </c>
      <c r="B30" s="20">
        <f>B32+B33+B34+B35+B36+B37</f>
        <v>30454.1</v>
      </c>
      <c r="C30" s="20">
        <f>C32+C33+C34+C35+C36+C37</f>
        <v>2448.3000000000002</v>
      </c>
      <c r="D30" s="20">
        <f>D32+D33+D34+D35+D36+D37</f>
        <v>934.9</v>
      </c>
      <c r="E30" s="20">
        <f>D30/B30*100</f>
        <v>3.0698657980370458</v>
      </c>
      <c r="F30" s="20">
        <f>D30/C30*100</f>
        <v>38.185679859494336</v>
      </c>
      <c r="G30" s="20">
        <f>D30-C30</f>
        <v>-1513.4</v>
      </c>
      <c r="H30" s="40">
        <v>229</v>
      </c>
      <c r="I30" s="21"/>
    </row>
    <row r="31" spans="1:10" s="1" customFormat="1">
      <c r="A31" s="23" t="s">
        <v>12</v>
      </c>
      <c r="B31" s="32"/>
      <c r="C31" s="32"/>
      <c r="D31" s="32"/>
      <c r="E31" s="25"/>
      <c r="F31" s="25"/>
      <c r="G31" s="26"/>
    </row>
    <row r="32" spans="1:10" s="30" customFormat="1">
      <c r="A32" s="27" t="s">
        <v>13</v>
      </c>
      <c r="B32" s="28">
        <v>26243.1</v>
      </c>
      <c r="C32" s="28">
        <v>1931.3</v>
      </c>
      <c r="D32" s="28">
        <v>925.3</v>
      </c>
      <c r="E32" s="29">
        <f>D32/B32*100</f>
        <v>3.5258791834806105</v>
      </c>
      <c r="F32" s="29">
        <f t="shared" ref="F32:F37" si="3">D32/C32*100</f>
        <v>47.91073370268731</v>
      </c>
      <c r="G32" s="29">
        <f>D32-C32</f>
        <v>-1006</v>
      </c>
    </row>
    <row r="33" spans="1:8" s="30" customFormat="1" hidden="1">
      <c r="A33" s="27" t="s">
        <v>21</v>
      </c>
      <c r="B33" s="28"/>
      <c r="C33" s="28"/>
      <c r="D33" s="28"/>
      <c r="E33" s="29"/>
      <c r="F33" s="29"/>
      <c r="G33" s="29"/>
    </row>
    <row r="34" spans="1:8" s="30" customFormat="1" hidden="1">
      <c r="A34" s="27" t="s">
        <v>22</v>
      </c>
      <c r="B34" s="28"/>
      <c r="C34" s="28"/>
      <c r="D34" s="28"/>
      <c r="E34" s="29"/>
      <c r="F34" s="29"/>
      <c r="G34" s="29"/>
    </row>
    <row r="35" spans="1:8" s="30" customFormat="1">
      <c r="A35" s="27" t="s">
        <v>14</v>
      </c>
      <c r="B35" s="28">
        <v>2905.4</v>
      </c>
      <c r="C35" s="28">
        <v>446.1</v>
      </c>
      <c r="D35" s="28"/>
      <c r="E35" s="29">
        <f t="shared" ref="E35:E42" si="4">D35/B35*100</f>
        <v>0</v>
      </c>
      <c r="F35" s="29">
        <f t="shared" si="3"/>
        <v>0</v>
      </c>
      <c r="G35" s="29">
        <f>D35-C35</f>
        <v>-446.1</v>
      </c>
    </row>
    <row r="36" spans="1:8" s="30" customFormat="1">
      <c r="A36" s="27" t="s">
        <v>23</v>
      </c>
      <c r="B36" s="28"/>
      <c r="C36" s="28"/>
      <c r="D36" s="33"/>
      <c r="E36" s="29"/>
      <c r="F36" s="29"/>
      <c r="G36" s="29">
        <f>D36-C36</f>
        <v>0</v>
      </c>
    </row>
    <row r="37" spans="1:8" s="30" customFormat="1">
      <c r="A37" s="27" t="s">
        <v>28</v>
      </c>
      <c r="B37" s="28">
        <v>1305.5999999999999</v>
      </c>
      <c r="C37" s="28">
        <v>70.900000000000006</v>
      </c>
      <c r="D37" s="28">
        <v>9.6</v>
      </c>
      <c r="E37" s="29">
        <f t="shared" si="4"/>
        <v>0.73529411764705876</v>
      </c>
      <c r="F37" s="29">
        <f t="shared" si="3"/>
        <v>13.540197461212975</v>
      </c>
      <c r="G37" s="29">
        <f>D37-C37</f>
        <v>-61.300000000000004</v>
      </c>
      <c r="H37" s="30">
        <v>314</v>
      </c>
    </row>
    <row r="38" spans="1:8" s="31" customFormat="1" ht="17.25" hidden="1" customHeight="1">
      <c r="A38" s="41" t="s">
        <v>29</v>
      </c>
      <c r="B38" s="42"/>
      <c r="C38" s="42"/>
      <c r="D38" s="42"/>
      <c r="E38" s="43"/>
      <c r="F38" s="43"/>
      <c r="G38" s="43">
        <f>D38-C38</f>
        <v>0</v>
      </c>
    </row>
    <row r="39" spans="1:8" s="21" customFormat="1" ht="34.799999999999997" customHeight="1">
      <c r="A39" s="19" t="s">
        <v>30</v>
      </c>
      <c r="B39" s="20">
        <f>B41+B42+B43</f>
        <v>2186.5</v>
      </c>
      <c r="C39" s="20">
        <f>C41+C42</f>
        <v>132.19999999999999</v>
      </c>
      <c r="D39" s="20">
        <f>D41+D42</f>
        <v>0</v>
      </c>
      <c r="E39" s="20">
        <f t="shared" si="4"/>
        <v>0</v>
      </c>
      <c r="F39" s="20">
        <f>D39/C39*100</f>
        <v>0</v>
      </c>
      <c r="G39" s="20">
        <f>D39-C39</f>
        <v>-132.19999999999999</v>
      </c>
      <c r="H39" s="21">
        <v>425</v>
      </c>
    </row>
    <row r="40" spans="1:8" s="1" customFormat="1" ht="15.75" customHeight="1">
      <c r="A40" s="23" t="s">
        <v>12</v>
      </c>
      <c r="B40" s="32"/>
      <c r="C40" s="32"/>
      <c r="D40" s="32"/>
      <c r="E40" s="29"/>
      <c r="F40" s="25"/>
      <c r="G40" s="26"/>
    </row>
    <row r="41" spans="1:8" s="30" customFormat="1">
      <c r="A41" s="27" t="s">
        <v>31</v>
      </c>
      <c r="B41" s="28">
        <v>1586.5</v>
      </c>
      <c r="C41" s="28">
        <v>132.19999999999999</v>
      </c>
      <c r="D41" s="28"/>
      <c r="E41" s="29">
        <f t="shared" si="4"/>
        <v>0</v>
      </c>
      <c r="F41" s="29">
        <f>D41/C41*100</f>
        <v>0</v>
      </c>
      <c r="G41" s="29">
        <f>D41-C41</f>
        <v>-132.19999999999999</v>
      </c>
    </row>
    <row r="42" spans="1:8" s="30" customFormat="1">
      <c r="A42" s="27" t="s">
        <v>32</v>
      </c>
      <c r="B42" s="28">
        <v>600</v>
      </c>
      <c r="C42" s="28"/>
      <c r="D42" s="28"/>
      <c r="E42" s="29">
        <f t="shared" si="4"/>
        <v>0</v>
      </c>
      <c r="F42" s="29"/>
      <c r="G42" s="29">
        <f>D42-C42</f>
        <v>0</v>
      </c>
    </row>
    <row r="43" spans="1:8" s="45" customFormat="1" ht="0.75" hidden="1" customHeight="1">
      <c r="A43" s="41" t="s">
        <v>29</v>
      </c>
      <c r="B43" s="44"/>
      <c r="C43" s="44"/>
      <c r="D43" s="44"/>
      <c r="E43" s="43"/>
      <c r="F43" s="43"/>
      <c r="G43" s="43"/>
    </row>
    <row r="44" spans="1:8" s="47" customFormat="1" ht="21.75" hidden="1" customHeight="1">
      <c r="A44" s="46"/>
      <c r="B44" s="37"/>
      <c r="C44" s="37"/>
      <c r="D44" s="37"/>
      <c r="E44" s="37"/>
      <c r="F44" s="37"/>
      <c r="G44" s="44"/>
    </row>
    <row r="45" spans="1:8" s="21" customFormat="1" ht="17.399999999999999" customHeight="1">
      <c r="A45" s="19" t="s">
        <v>33</v>
      </c>
      <c r="B45" s="20">
        <f>B47+B48+B49</f>
        <v>28141.300000000003</v>
      </c>
      <c r="C45" s="20">
        <f>C47+C48+C49</f>
        <v>2285.4</v>
      </c>
      <c r="D45" s="20">
        <f>D47+D48+D49</f>
        <v>781.8</v>
      </c>
      <c r="E45" s="20">
        <f>D45/B45*100</f>
        <v>2.7781232565659719</v>
      </c>
      <c r="F45" s="20">
        <f>D45/C45*100</f>
        <v>34.208453662378574</v>
      </c>
      <c r="G45" s="20">
        <f>D45-C45</f>
        <v>-1503.6000000000001</v>
      </c>
      <c r="H45" s="21">
        <v>197</v>
      </c>
    </row>
    <row r="46" spans="1:8" s="1" customFormat="1" ht="20.25" customHeight="1">
      <c r="A46" s="23" t="s">
        <v>12</v>
      </c>
      <c r="B46" s="32"/>
      <c r="C46" s="32"/>
      <c r="D46" s="32"/>
      <c r="E46" s="25"/>
      <c r="F46" s="25"/>
      <c r="G46" s="26"/>
    </row>
    <row r="47" spans="1:8" s="30" customFormat="1">
      <c r="A47" s="27" t="s">
        <v>13</v>
      </c>
      <c r="B47" s="28">
        <v>23295.9</v>
      </c>
      <c r="C47" s="28">
        <v>1653.2</v>
      </c>
      <c r="D47" s="28">
        <v>781.8</v>
      </c>
      <c r="E47" s="29">
        <f>D47/B47*100</f>
        <v>3.3559553397808193</v>
      </c>
      <c r="F47" s="29">
        <f>D47/C47*100</f>
        <v>47.290104040648437</v>
      </c>
      <c r="G47" s="29">
        <f>D47-C47</f>
        <v>-871.40000000000009</v>
      </c>
    </row>
    <row r="48" spans="1:8" s="30" customFormat="1">
      <c r="A48" s="27" t="s">
        <v>34</v>
      </c>
      <c r="B48" s="28">
        <v>2398.5</v>
      </c>
      <c r="C48" s="28">
        <v>432.4</v>
      </c>
      <c r="D48" s="28"/>
      <c r="E48" s="29">
        <f>D48/B48*100</f>
        <v>0</v>
      </c>
      <c r="F48" s="29">
        <f>D48/C48*100</f>
        <v>0</v>
      </c>
      <c r="G48" s="29">
        <f>D48-C48</f>
        <v>-432.4</v>
      </c>
    </row>
    <row r="49" spans="1:8" s="30" customFormat="1">
      <c r="A49" s="27" t="s">
        <v>15</v>
      </c>
      <c r="B49" s="28">
        <v>2446.9</v>
      </c>
      <c r="C49" s="28">
        <v>199.8</v>
      </c>
      <c r="D49" s="28"/>
      <c r="E49" s="29">
        <f>D49/B49*100</f>
        <v>0</v>
      </c>
      <c r="F49" s="29">
        <f>D49/C49*100</f>
        <v>0</v>
      </c>
      <c r="G49" s="29">
        <f>D49-C49</f>
        <v>-199.8</v>
      </c>
      <c r="H49" s="30">
        <v>461</v>
      </c>
    </row>
    <row r="50" spans="1:8" s="22" customFormat="1" ht="12.75" hidden="1" customHeight="1">
      <c r="A50" s="48" t="s">
        <v>35</v>
      </c>
      <c r="B50" s="49"/>
      <c r="C50" s="49"/>
      <c r="D50" s="49"/>
      <c r="E50" s="49" t="e">
        <f>D50/B50*100</f>
        <v>#DIV/0!</v>
      </c>
      <c r="F50" s="49" t="e">
        <f>D50/C50*100</f>
        <v>#DIV/0!</v>
      </c>
      <c r="G50" s="49">
        <f>D50-C50</f>
        <v>0</v>
      </c>
    </row>
    <row r="51" spans="1:8" ht="12.75" hidden="1" customHeight="1">
      <c r="A51" s="50" t="s">
        <v>12</v>
      </c>
      <c r="B51" s="24"/>
      <c r="C51" s="24"/>
      <c r="D51" s="24"/>
      <c r="E51" s="51"/>
      <c r="F51" s="51"/>
      <c r="G51" s="52"/>
    </row>
    <row r="52" spans="1:8" s="31" customFormat="1" ht="0.75" customHeight="1">
      <c r="A52" s="41" t="s">
        <v>29</v>
      </c>
      <c r="B52" s="42"/>
      <c r="C52" s="42"/>
      <c r="D52" s="42"/>
      <c r="E52" s="43" t="e">
        <f>D52/B52*100</f>
        <v>#DIV/0!</v>
      </c>
      <c r="F52" s="43"/>
      <c r="G52" s="43">
        <f>D52-C52</f>
        <v>0</v>
      </c>
    </row>
    <row r="53" spans="1:8" s="21" customFormat="1" ht="34.799999999999997" customHeight="1">
      <c r="A53" s="19" t="s">
        <v>36</v>
      </c>
      <c r="B53" s="20">
        <f>B55+B57+B58+B56</f>
        <v>21315.699999999997</v>
      </c>
      <c r="C53" s="20">
        <f>C55+C57+C58+C56</f>
        <v>1681.5</v>
      </c>
      <c r="D53" s="20">
        <f>D55+D57+D58+D56</f>
        <v>904.9</v>
      </c>
      <c r="E53" s="20">
        <f>D53/B53*100</f>
        <v>4.2452276960174906</v>
      </c>
      <c r="F53" s="20">
        <f>D53/C53*100</f>
        <v>53.815046089800767</v>
      </c>
      <c r="G53" s="20">
        <f>D53-C53</f>
        <v>-776.6</v>
      </c>
      <c r="H53" s="21">
        <v>73</v>
      </c>
    </row>
    <row r="54" spans="1:8" s="1" customFormat="1">
      <c r="A54" s="53" t="s">
        <v>12</v>
      </c>
      <c r="B54" s="32"/>
      <c r="C54" s="32"/>
      <c r="D54" s="32"/>
      <c r="E54" s="25"/>
      <c r="F54" s="25"/>
      <c r="G54" s="26"/>
    </row>
    <row r="55" spans="1:8" s="30" customFormat="1">
      <c r="A55" s="27" t="s">
        <v>13</v>
      </c>
      <c r="B55" s="28">
        <v>17250</v>
      </c>
      <c r="C55" s="28">
        <v>1302.9000000000001</v>
      </c>
      <c r="D55" s="28">
        <v>904.9</v>
      </c>
      <c r="E55" s="29">
        <f>D55/B55*100</f>
        <v>5.2457971014492752</v>
      </c>
      <c r="F55" s="29">
        <f>D55/C55*100</f>
        <v>69.452759229411313</v>
      </c>
      <c r="G55" s="29">
        <f>D55-C55</f>
        <v>-398.00000000000011</v>
      </c>
    </row>
    <row r="56" spans="1:8" s="30" customFormat="1" ht="14.25" customHeight="1">
      <c r="A56" s="27" t="s">
        <v>37</v>
      </c>
      <c r="B56" s="28">
        <v>9.1</v>
      </c>
      <c r="C56" s="28"/>
      <c r="D56" s="28"/>
      <c r="E56" s="29">
        <f>D56/B56*100</f>
        <v>0</v>
      </c>
      <c r="F56" s="29"/>
      <c r="G56" s="29">
        <f>D56-C56</f>
        <v>0</v>
      </c>
    </row>
    <row r="57" spans="1:8" s="30" customFormat="1">
      <c r="A57" s="27" t="s">
        <v>14</v>
      </c>
      <c r="B57" s="28">
        <v>1017</v>
      </c>
      <c r="C57" s="28">
        <v>124.5</v>
      </c>
      <c r="D57" s="28"/>
      <c r="E57" s="29">
        <f t="shared" ref="E57:E64" si="5">D57/B57*100</f>
        <v>0</v>
      </c>
      <c r="F57" s="29">
        <f>D57/C57*100</f>
        <v>0</v>
      </c>
      <c r="G57" s="29">
        <f>D57-C57</f>
        <v>-124.5</v>
      </c>
    </row>
    <row r="58" spans="1:8" s="30" customFormat="1">
      <c r="A58" s="27" t="s">
        <v>15</v>
      </c>
      <c r="B58" s="28">
        <v>3039.6</v>
      </c>
      <c r="C58" s="28">
        <v>254.1</v>
      </c>
      <c r="D58" s="28"/>
      <c r="E58" s="29">
        <f t="shared" si="5"/>
        <v>0</v>
      </c>
      <c r="F58" s="29">
        <f>D58/C58*100</f>
        <v>0</v>
      </c>
      <c r="G58" s="29">
        <f>D58-C58</f>
        <v>-254.1</v>
      </c>
      <c r="H58" s="30">
        <v>352</v>
      </c>
    </row>
    <row r="59" spans="1:8" s="22" customFormat="1" ht="25.5" hidden="1" customHeight="1">
      <c r="A59" s="54" t="s">
        <v>38</v>
      </c>
      <c r="B59" s="49"/>
      <c r="C59" s="49"/>
      <c r="D59" s="49"/>
      <c r="E59" s="55" t="e">
        <f t="shared" si="5"/>
        <v>#DIV/0!</v>
      </c>
      <c r="F59" s="25" t="e">
        <f>D59/C59*100</f>
        <v>#DIV/0!</v>
      </c>
      <c r="G59" s="26">
        <f t="shared" ref="G59:G64" si="6">D59-C59</f>
        <v>0</v>
      </c>
      <c r="H59" s="21"/>
    </row>
    <row r="60" spans="1:8" s="22" customFormat="1" ht="12.75" hidden="1" customHeight="1">
      <c r="A60" s="54" t="s">
        <v>39</v>
      </c>
      <c r="B60" s="49"/>
      <c r="C60" s="49"/>
      <c r="D60" s="49"/>
      <c r="E60" s="55" t="e">
        <f t="shared" si="5"/>
        <v>#DIV/0!</v>
      </c>
      <c r="F60" s="55" t="e">
        <f>D60/C60*100</f>
        <v>#DIV/0!</v>
      </c>
      <c r="G60" s="55">
        <f t="shared" si="6"/>
        <v>0</v>
      </c>
      <c r="H60" s="21"/>
    </row>
    <row r="61" spans="1:8" s="59" customFormat="1" hidden="1">
      <c r="A61" s="56" t="s">
        <v>40</v>
      </c>
      <c r="B61" s="57"/>
      <c r="C61" s="57"/>
      <c r="D61" s="57">
        <v>0</v>
      </c>
      <c r="E61" s="20" t="e">
        <f t="shared" si="5"/>
        <v>#DIV/0!</v>
      </c>
      <c r="F61" s="20"/>
      <c r="G61" s="20">
        <f t="shared" si="6"/>
        <v>0</v>
      </c>
      <c r="H61" s="58"/>
    </row>
    <row r="62" spans="1:8" s="22" customFormat="1" ht="38.25" hidden="1" customHeight="1">
      <c r="A62" s="54" t="s">
        <v>41</v>
      </c>
      <c r="B62" s="49"/>
      <c r="C62" s="49"/>
      <c r="D62" s="49"/>
      <c r="E62" s="55" t="e">
        <f t="shared" si="5"/>
        <v>#DIV/0!</v>
      </c>
      <c r="F62" s="55" t="e">
        <f>D62/C62*100</f>
        <v>#DIV/0!</v>
      </c>
      <c r="G62" s="55">
        <f t="shared" si="6"/>
        <v>0</v>
      </c>
      <c r="H62" s="21"/>
    </row>
    <row r="63" spans="1:8" s="22" customFormat="1" ht="30.75" hidden="1" customHeight="1">
      <c r="A63" s="54" t="s">
        <v>42</v>
      </c>
      <c r="B63" s="49"/>
      <c r="C63" s="49"/>
      <c r="D63" s="49"/>
      <c r="E63" s="55" t="e">
        <f t="shared" si="5"/>
        <v>#DIV/0!</v>
      </c>
      <c r="F63" s="55" t="e">
        <f>D63/C63*100</f>
        <v>#DIV/0!</v>
      </c>
      <c r="G63" s="55">
        <f t="shared" si="6"/>
        <v>0</v>
      </c>
      <c r="H63" s="21"/>
    </row>
    <row r="64" spans="1:8" s="62" customFormat="1" ht="17.399999999999999" customHeight="1">
      <c r="A64" s="60" t="s">
        <v>43</v>
      </c>
      <c r="B64" s="61">
        <f>B62+B61+B60+B59+B53+B50+B45+B39+B30+B15+B10+B63</f>
        <v>1838065.0000000005</v>
      </c>
      <c r="C64" s="61">
        <f>C62+C61+C60+C59+C53+C50+C45+C39+C30+C15+C10+C63</f>
        <v>154530.5</v>
      </c>
      <c r="D64" s="61">
        <f>D62+D61+D60+D59+D53+D50+D45+D39+D30+D15+D10+D63</f>
        <v>105269</v>
      </c>
      <c r="E64" s="61">
        <f t="shared" si="5"/>
        <v>5.7271641644881965</v>
      </c>
      <c r="F64" s="61">
        <f>D64/C64*100</f>
        <v>68.121827082679474</v>
      </c>
      <c r="G64" s="61">
        <f t="shared" si="6"/>
        <v>-49261.5</v>
      </c>
    </row>
    <row r="65" spans="1:8">
      <c r="A65" s="63" t="s">
        <v>12</v>
      </c>
      <c r="B65" s="24"/>
      <c r="C65" s="24"/>
      <c r="D65" s="24"/>
      <c r="E65" s="25"/>
      <c r="F65" s="51"/>
      <c r="G65" s="52"/>
    </row>
    <row r="66" spans="1:8" s="31" customFormat="1">
      <c r="A66" s="27" t="s">
        <v>13</v>
      </c>
      <c r="B66" s="28">
        <f>B12+B17+B32+B47+B55</f>
        <v>1422931.6</v>
      </c>
      <c r="C66" s="28">
        <f>C12+C17+C32+C47+C55</f>
        <v>115969.60000000001</v>
      </c>
      <c r="D66" s="28">
        <f>D12+D17+D32+D47+D55</f>
        <v>104884</v>
      </c>
      <c r="E66" s="29">
        <f t="shared" ref="E66:E71" si="7">D66/B66*100</f>
        <v>7.3709797435098077</v>
      </c>
      <c r="F66" s="29">
        <f t="shared" ref="F66:F75" si="8">D66/C66*100</f>
        <v>90.440943143720418</v>
      </c>
      <c r="G66" s="29">
        <f t="shared" ref="G66:G73" si="9">D66-C66</f>
        <v>-11085.600000000006</v>
      </c>
      <c r="H66" s="64">
        <f>G88/1000</f>
        <v>756606.95649000001</v>
      </c>
    </row>
    <row r="67" spans="1:8" s="31" customFormat="1">
      <c r="A67" s="27" t="s">
        <v>21</v>
      </c>
      <c r="B67" s="28">
        <f>B22+B33+B56</f>
        <v>779.2</v>
      </c>
      <c r="C67" s="28">
        <f>C22+C33+C56</f>
        <v>0</v>
      </c>
      <c r="D67" s="28">
        <f>D22+D33+D56</f>
        <v>0</v>
      </c>
      <c r="E67" s="28">
        <f>E22+E33+E56</f>
        <v>0</v>
      </c>
      <c r="F67" s="29"/>
      <c r="G67" s="29">
        <f t="shared" si="9"/>
        <v>0</v>
      </c>
      <c r="H67" s="64">
        <f>G89/1000</f>
        <v>11055.590310000001</v>
      </c>
    </row>
    <row r="68" spans="1:8" s="31" customFormat="1">
      <c r="A68" s="27" t="s">
        <v>22</v>
      </c>
      <c r="B68" s="28">
        <f>B23+B34</f>
        <v>12284.9</v>
      </c>
      <c r="C68" s="28">
        <f>C23+C34</f>
        <v>1229.0999999999999</v>
      </c>
      <c r="D68" s="28">
        <f>D23+D34</f>
        <v>0</v>
      </c>
      <c r="E68" s="29">
        <f t="shared" si="7"/>
        <v>0</v>
      </c>
      <c r="F68" s="29">
        <f t="shared" si="8"/>
        <v>0</v>
      </c>
      <c r="G68" s="29">
        <f t="shared" si="9"/>
        <v>-1229.0999999999999</v>
      </c>
      <c r="H68" s="64">
        <f>G90/1000</f>
        <v>28243.497230000001</v>
      </c>
    </row>
    <row r="69" spans="1:8" s="31" customFormat="1">
      <c r="A69" s="27" t="s">
        <v>14</v>
      </c>
      <c r="B69" s="28">
        <f>B13+B24+B35+B48+B57</f>
        <v>182313.80000000002</v>
      </c>
      <c r="C69" s="28">
        <f>C13+C24+C35+C48+C57</f>
        <v>27768.799999999999</v>
      </c>
      <c r="D69" s="28">
        <f>D13+D24+D35+D48+D57</f>
        <v>375.4</v>
      </c>
      <c r="E69" s="29">
        <f t="shared" si="7"/>
        <v>0.20590871343803921</v>
      </c>
      <c r="F69" s="29">
        <f t="shared" si="8"/>
        <v>1.3518769266226844</v>
      </c>
      <c r="G69" s="29">
        <f t="shared" si="9"/>
        <v>-27393.399999999998</v>
      </c>
      <c r="H69" s="64">
        <f>G91/1000</f>
        <v>67456.472379999992</v>
      </c>
    </row>
    <row r="70" spans="1:8" s="31" customFormat="1" ht="26.4">
      <c r="A70" s="27" t="s">
        <v>44</v>
      </c>
      <c r="B70" s="28">
        <f>B25+B36</f>
        <v>430.1</v>
      </c>
      <c r="C70" s="28">
        <f>C25+C36</f>
        <v>5.4</v>
      </c>
      <c r="D70" s="28">
        <f>D25+D36</f>
        <v>0</v>
      </c>
      <c r="E70" s="29">
        <f t="shared" si="7"/>
        <v>0</v>
      </c>
      <c r="F70" s="29">
        <f t="shared" si="8"/>
        <v>0</v>
      </c>
      <c r="G70" s="29">
        <f t="shared" si="9"/>
        <v>-5.4</v>
      </c>
      <c r="H70" s="64">
        <f>G92/1000</f>
        <v>2344.3847700000001</v>
      </c>
    </row>
    <row r="71" spans="1:8" s="31" customFormat="1">
      <c r="A71" s="27" t="s">
        <v>15</v>
      </c>
      <c r="B71" s="28">
        <f>B14+B26+B37+B41+B42+B49+B58+B61+B21</f>
        <v>219325.4</v>
      </c>
      <c r="C71" s="28">
        <f>C14+C26+C37+C41+C42+C49+C58+C61+C21</f>
        <v>9557.5999999999985</v>
      </c>
      <c r="D71" s="28">
        <f>D14+D26+D37+D41+D42+D49+D58+D61+D21</f>
        <v>9.6</v>
      </c>
      <c r="E71" s="29">
        <f t="shared" si="7"/>
        <v>4.3770580151683298E-3</v>
      </c>
      <c r="F71" s="29">
        <f t="shared" si="8"/>
        <v>0.10044362601489916</v>
      </c>
      <c r="G71" s="29">
        <f t="shared" si="9"/>
        <v>-9547.9999999999982</v>
      </c>
    </row>
    <row r="72" spans="1:8" s="31" customFormat="1" ht="17.25" hidden="1" customHeight="1">
      <c r="A72" s="27" t="s">
        <v>45</v>
      </c>
      <c r="B72" s="28">
        <f>B71-B41-B42</f>
        <v>217138.9</v>
      </c>
      <c r="C72" s="28">
        <f>C71-C41-C42</f>
        <v>9425.3999999999978</v>
      </c>
      <c r="D72" s="28">
        <f>D71-D41-D42</f>
        <v>9.6</v>
      </c>
      <c r="E72" s="29">
        <f>D72/B72*100</f>
        <v>4.4211332009142538E-3</v>
      </c>
      <c r="F72" s="29">
        <f>D72/C72*100</f>
        <v>0.10185244127570185</v>
      </c>
      <c r="G72" s="29">
        <f t="shared" si="9"/>
        <v>-9415.7999999999975</v>
      </c>
    </row>
    <row r="73" spans="1:8" s="31" customFormat="1" hidden="1">
      <c r="A73" s="27" t="s">
        <v>29</v>
      </c>
      <c r="B73" s="65">
        <f>B38+B43+B29</f>
        <v>0</v>
      </c>
      <c r="C73" s="66">
        <f>C38+C43</f>
        <v>0</v>
      </c>
      <c r="D73" s="66">
        <f>D38+D43</f>
        <v>0</v>
      </c>
      <c r="E73" s="67" t="e">
        <f>D73/B73*100</f>
        <v>#DIV/0!</v>
      </c>
      <c r="F73" s="67" t="e">
        <f>D73/C73*100</f>
        <v>#DIV/0!</v>
      </c>
      <c r="G73" s="67">
        <f t="shared" si="9"/>
        <v>0</v>
      </c>
    </row>
    <row r="74" spans="1:8" hidden="1">
      <c r="B74" s="68">
        <f>B64-B66-B67-B68-B69-B70</f>
        <v>219325.40000000031</v>
      </c>
      <c r="H74" s="68"/>
    </row>
    <row r="75" spans="1:8" hidden="1">
      <c r="B75" s="68"/>
      <c r="C75" s="69">
        <v>9368.6</v>
      </c>
      <c r="D75" s="69">
        <v>190465.2</v>
      </c>
      <c r="F75" s="70">
        <f t="shared" si="8"/>
        <v>2033.0166727152402</v>
      </c>
    </row>
    <row r="76" spans="1:8" hidden="1">
      <c r="B76" s="69"/>
      <c r="C76" s="69">
        <f>C71-C75</f>
        <v>188.99999999999818</v>
      </c>
      <c r="D76" s="69">
        <f>D71-D75</f>
        <v>-190455.6</v>
      </c>
      <c r="F76" s="70">
        <f>D76/C76*100</f>
        <v>-100770.1587301597</v>
      </c>
    </row>
    <row r="77" spans="1:8" hidden="1"/>
    <row r="78" spans="1:8" hidden="1">
      <c r="A78" s="1">
        <v>2730</v>
      </c>
      <c r="B78" s="2">
        <v>1571.4</v>
      </c>
      <c r="C78" s="2">
        <v>677</v>
      </c>
      <c r="D78" s="2">
        <v>481.7</v>
      </c>
    </row>
    <row r="79" spans="1:8" hidden="1">
      <c r="A79" s="1">
        <v>2710</v>
      </c>
      <c r="B79" s="2">
        <v>71.900000000000006</v>
      </c>
      <c r="C79" s="2">
        <v>35.9</v>
      </c>
      <c r="D79" s="2">
        <v>33.6</v>
      </c>
    </row>
    <row r="80" spans="1:8" hidden="1"/>
    <row r="81" spans="1:7" hidden="1">
      <c r="A81" s="1" t="s">
        <v>46</v>
      </c>
      <c r="B81" s="68">
        <f>B64-B66-B67-B68-B69-B78-B79</f>
        <v>218112.20000000033</v>
      </c>
      <c r="C81" s="68">
        <f>C64-C66-C67-C68-C69-C78-C79</f>
        <v>8850.0999999999967</v>
      </c>
      <c r="D81" s="68">
        <f>D64-D66-D67-D68-D69-D78-D79</f>
        <v>-505.7</v>
      </c>
    </row>
    <row r="82" spans="1:7" hidden="1">
      <c r="A82" s="1" t="s">
        <v>47</v>
      </c>
      <c r="B82" s="68">
        <v>1008799.4</v>
      </c>
      <c r="C82" s="71">
        <v>937778.5</v>
      </c>
      <c r="D82" s="1">
        <v>967823.8</v>
      </c>
    </row>
    <row r="83" spans="1:7" hidden="1">
      <c r="B83" s="68">
        <f>B64-B82</f>
        <v>829265.60000000044</v>
      </c>
      <c r="C83" s="68">
        <f>C64-C82</f>
        <v>-783248</v>
      </c>
      <c r="D83" s="72">
        <f>D64-D82</f>
        <v>-862554.8</v>
      </c>
    </row>
    <row r="84" spans="1:7" hidden="1"/>
    <row r="85" spans="1:7" hidden="1">
      <c r="B85" s="68"/>
      <c r="C85" s="68"/>
    </row>
    <row r="86" spans="1:7" hidden="1"/>
    <row r="87" spans="1:7" hidden="1"/>
    <row r="88" spans="1:7" hidden="1">
      <c r="A88" s="27" t="s">
        <v>13</v>
      </c>
      <c r="B88" s="68" t="e">
        <f>B66-#REF!</f>
        <v>#REF!</v>
      </c>
      <c r="C88" s="68" t="e">
        <f>C66-#REF!</f>
        <v>#REF!</v>
      </c>
      <c r="D88" s="68" t="e">
        <f>D66-#REF!</f>
        <v>#REF!</v>
      </c>
      <c r="E88" s="73">
        <v>639719963.16999996</v>
      </c>
      <c r="F88" s="1">
        <v>116886993.31999999</v>
      </c>
      <c r="G88" s="2">
        <f>E88+F88</f>
        <v>756606956.49000001</v>
      </c>
    </row>
    <row r="89" spans="1:7" hidden="1">
      <c r="A89" s="27" t="s">
        <v>21</v>
      </c>
      <c r="B89" s="68" t="e">
        <f>B67-#REF!</f>
        <v>#REF!</v>
      </c>
      <c r="C89" s="68" t="e">
        <f>C67-#REF!</f>
        <v>#REF!</v>
      </c>
      <c r="D89" s="68" t="e">
        <f>D67-#REF!</f>
        <v>#REF!</v>
      </c>
      <c r="E89" s="74">
        <v>267624.39</v>
      </c>
      <c r="F89" s="1">
        <f>2901445.75+7886520.17</f>
        <v>10787965.92</v>
      </c>
      <c r="G89" s="75">
        <f>E89+F89</f>
        <v>11055590.310000001</v>
      </c>
    </row>
    <row r="90" spans="1:7" hidden="1">
      <c r="A90" s="27" t="s">
        <v>22</v>
      </c>
      <c r="B90" s="68" t="e">
        <f>B68-#REF!</f>
        <v>#REF!</v>
      </c>
      <c r="C90" s="68" t="e">
        <f>C68-#REF!</f>
        <v>#REF!</v>
      </c>
      <c r="D90" s="68" t="e">
        <f>D68-#REF!</f>
        <v>#REF!</v>
      </c>
      <c r="E90" s="1">
        <v>28243497.23</v>
      </c>
      <c r="G90" s="2">
        <f>E90+F90</f>
        <v>28243497.23</v>
      </c>
    </row>
    <row r="91" spans="1:7" hidden="1">
      <c r="A91" s="27" t="s">
        <v>14</v>
      </c>
      <c r="B91" s="68" t="e">
        <f>B69-#REF!</f>
        <v>#REF!</v>
      </c>
      <c r="C91" s="68" t="e">
        <f>C69-#REF!</f>
        <v>#REF!</v>
      </c>
      <c r="D91" s="68" t="e">
        <f>D69-#REF!</f>
        <v>#REF!</v>
      </c>
      <c r="E91" s="76">
        <v>61376658.700000003</v>
      </c>
      <c r="F91" s="1">
        <v>6079813.6799999997</v>
      </c>
      <c r="G91" s="2">
        <f>E91+F91</f>
        <v>67456472.379999995</v>
      </c>
    </row>
    <row r="92" spans="1:7" ht="26.4" hidden="1">
      <c r="A92" s="27" t="s">
        <v>44</v>
      </c>
      <c r="B92" s="77" t="e">
        <f>B70-#REF!</f>
        <v>#REF!</v>
      </c>
      <c r="C92" s="77" t="e">
        <f>C70-#REF!</f>
        <v>#REF!</v>
      </c>
      <c r="D92" s="68" t="e">
        <f>D70-#REF!</f>
        <v>#REF!</v>
      </c>
      <c r="E92" s="72">
        <v>2295565.73</v>
      </c>
      <c r="F92" s="1">
        <v>48819.040000000001</v>
      </c>
      <c r="G92" s="2">
        <f>E92+F92</f>
        <v>2344384.77</v>
      </c>
    </row>
    <row r="93" spans="1:7" hidden="1">
      <c r="G93" s="2">
        <v>492170.25</v>
      </c>
    </row>
    <row r="94" spans="1:7" hidden="1">
      <c r="A94" s="27" t="s">
        <v>15</v>
      </c>
      <c r="B94" s="68" t="e">
        <f>B71-#REF!</f>
        <v>#REF!</v>
      </c>
      <c r="C94" s="68" t="e">
        <f>C71-#REF!</f>
        <v>#REF!</v>
      </c>
      <c r="D94" s="68" t="e">
        <f>D71-#REF!</f>
        <v>#REF!</v>
      </c>
    </row>
    <row r="95" spans="1:7" hidden="1"/>
    <row r="96" spans="1:7" hidden="1"/>
    <row r="97" spans="1:5" hidden="1">
      <c r="A97" s="1" t="s">
        <v>48</v>
      </c>
      <c r="B97" s="2">
        <v>3999</v>
      </c>
      <c r="C97" s="2">
        <v>3453.1</v>
      </c>
      <c r="D97" s="2">
        <v>1014</v>
      </c>
      <c r="E97" s="2">
        <v>1014009</v>
      </c>
    </row>
  </sheetData>
  <mergeCells count="11">
    <mergeCell ref="F8:G8"/>
    <mergeCell ref="F1:G1"/>
    <mergeCell ref="F2:G2"/>
    <mergeCell ref="A4:G4"/>
    <mergeCell ref="A5:G5"/>
    <mergeCell ref="A7:A9"/>
    <mergeCell ref="B7:B9"/>
    <mergeCell ref="C7:C9"/>
    <mergeCell ref="D7:D9"/>
    <mergeCell ref="E7:G7"/>
    <mergeCell ref="E8:E9"/>
  </mergeCell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11F33C"/>
  </sheetPr>
  <dimension ref="A1:K67"/>
  <sheetViews>
    <sheetView showZeros="0" tabSelected="1" view="pageBreakPreview" topLeftCell="A2" zoomScaleSheetLayoutView="100" workbookViewId="0">
      <pane xSplit="1" ySplit="8" topLeftCell="B10" activePane="bottomRight" state="frozen"/>
      <selection activeCell="Q31" sqref="Q31"/>
      <selection pane="topRight" activeCell="Q31" sqref="Q31"/>
      <selection pane="bottomLeft" activeCell="Q31" sqref="Q31"/>
      <selection pane="bottomRight" activeCell="A68" sqref="A68"/>
    </sheetView>
  </sheetViews>
  <sheetFormatPr defaultColWidth="9.109375" defaultRowHeight="13.2"/>
  <cols>
    <col min="1" max="1" width="42.5546875" style="1" customWidth="1"/>
    <col min="2" max="2" width="13.5546875" style="1" customWidth="1"/>
    <col min="3" max="3" width="12.88671875" style="2" customWidth="1"/>
    <col min="4" max="4" width="9.77734375" style="2" customWidth="1"/>
    <col min="5" max="5" width="12.44140625" style="2" customWidth="1"/>
    <col min="6" max="6" width="13.109375" style="1" customWidth="1"/>
    <col min="7" max="7" width="12.6640625" style="2" customWidth="1"/>
    <col min="8" max="8" width="11.88671875" style="2" customWidth="1"/>
    <col min="9" max="9" width="12" style="2" hidden="1" customWidth="1"/>
    <col min="10" max="10" width="9.33203125" style="2" bestFit="1" customWidth="1"/>
    <col min="11" max="16384" width="9.109375" style="2"/>
  </cols>
  <sheetData>
    <row r="1" spans="1:9" s="1" customFormat="1" ht="12.75" hidden="1" customHeight="1">
      <c r="C1" s="2"/>
      <c r="D1" s="2"/>
      <c r="E1" s="2"/>
      <c r="F1" s="78" t="s">
        <v>49</v>
      </c>
      <c r="G1" s="78"/>
      <c r="H1" s="78"/>
    </row>
    <row r="2" spans="1:9" s="1" customFormat="1">
      <c r="A2" s="4"/>
      <c r="C2" s="2"/>
      <c r="D2" s="2"/>
      <c r="E2" s="2"/>
      <c r="G2" s="2"/>
      <c r="H2" s="2"/>
    </row>
    <row r="3" spans="1:9" s="1" customFormat="1" hidden="1">
      <c r="C3" s="2"/>
      <c r="D3" s="2"/>
      <c r="E3" s="2"/>
      <c r="G3" s="2"/>
      <c r="H3" s="2"/>
    </row>
    <row r="4" spans="1:9" s="1" customFormat="1">
      <c r="A4" s="5" t="s">
        <v>50</v>
      </c>
      <c r="B4" s="5"/>
      <c r="C4" s="5"/>
      <c r="D4" s="5"/>
      <c r="E4" s="5"/>
      <c r="F4" s="5"/>
      <c r="G4" s="5"/>
      <c r="H4" s="5"/>
    </row>
    <row r="5" spans="1:9" s="1" customFormat="1">
      <c r="A5" s="5" t="s">
        <v>1</v>
      </c>
      <c r="B5" s="5"/>
      <c r="C5" s="5"/>
      <c r="D5" s="5"/>
      <c r="E5" s="5"/>
      <c r="F5" s="5"/>
      <c r="G5" s="5"/>
      <c r="H5" s="5"/>
    </row>
    <row r="6" spans="1:9" s="1" customFormat="1" ht="13.5" customHeight="1">
      <c r="C6" s="2"/>
      <c r="D6" s="2"/>
      <c r="E6" s="2"/>
      <c r="G6" s="2"/>
      <c r="H6" s="1" t="s">
        <v>51</v>
      </c>
    </row>
    <row r="7" spans="1:9" s="13" customFormat="1" ht="12" customHeight="1">
      <c r="A7" s="7" t="s">
        <v>3</v>
      </c>
      <c r="B7" s="8" t="s">
        <v>76</v>
      </c>
      <c r="C7" s="79" t="s">
        <v>52</v>
      </c>
      <c r="D7" s="80"/>
      <c r="E7" s="7" t="s">
        <v>5</v>
      </c>
      <c r="F7" s="18" t="s">
        <v>53</v>
      </c>
      <c r="G7" s="7" t="s">
        <v>75</v>
      </c>
      <c r="H7" s="100" t="s">
        <v>12</v>
      </c>
    </row>
    <row r="8" spans="1:9" s="13" customFormat="1" ht="18" hidden="1" customHeight="1">
      <c r="A8" s="14"/>
      <c r="B8" s="15"/>
      <c r="C8" s="81"/>
      <c r="D8" s="82"/>
      <c r="E8" s="14"/>
      <c r="F8" s="82"/>
      <c r="G8" s="14"/>
      <c r="H8" s="83" t="s">
        <v>54</v>
      </c>
    </row>
    <row r="9" spans="1:9" s="13" customFormat="1" ht="74.25" customHeight="1">
      <c r="A9" s="16"/>
      <c r="B9" s="17"/>
      <c r="C9" s="18" t="s">
        <v>73</v>
      </c>
      <c r="D9" s="18" t="s">
        <v>8</v>
      </c>
      <c r="E9" s="16"/>
      <c r="F9" s="84" t="s">
        <v>74</v>
      </c>
      <c r="G9" s="16"/>
      <c r="H9" s="85" t="s">
        <v>55</v>
      </c>
    </row>
    <row r="10" spans="1:9" s="21" customFormat="1" ht="17.399999999999999" customHeight="1">
      <c r="A10" s="19" t="s">
        <v>11</v>
      </c>
      <c r="B10" s="20">
        <f>B13+B12+B14</f>
        <v>0</v>
      </c>
      <c r="C10" s="20">
        <f>C13+C12+C14</f>
        <v>0</v>
      </c>
      <c r="D10" s="20">
        <f>D13+D12+D14</f>
        <v>0</v>
      </c>
      <c r="E10" s="20">
        <f>E13+E12+E14</f>
        <v>0</v>
      </c>
      <c r="F10" s="20">
        <f>F13+F12+F14</f>
        <v>0</v>
      </c>
      <c r="G10" s="20"/>
      <c r="H10" s="20"/>
      <c r="I10" s="21">
        <v>692</v>
      </c>
    </row>
    <row r="11" spans="1:9" s="1" customFormat="1">
      <c r="A11" s="23" t="s">
        <v>12</v>
      </c>
      <c r="B11" s="32"/>
      <c r="C11" s="32"/>
      <c r="D11" s="32"/>
      <c r="E11" s="32"/>
      <c r="F11" s="32"/>
      <c r="G11" s="32"/>
      <c r="H11" s="86"/>
    </row>
    <row r="12" spans="1:9" s="1" customFormat="1" ht="15" customHeight="1">
      <c r="A12" s="23" t="s">
        <v>56</v>
      </c>
      <c r="B12" s="32"/>
      <c r="C12" s="32"/>
      <c r="D12" s="32"/>
      <c r="E12" s="32"/>
      <c r="F12" s="32"/>
      <c r="G12" s="32"/>
      <c r="H12" s="86"/>
    </row>
    <row r="13" spans="1:9" s="30" customFormat="1" ht="30" customHeight="1">
      <c r="A13" s="27" t="s">
        <v>57</v>
      </c>
      <c r="B13" s="28"/>
      <c r="C13" s="28"/>
      <c r="D13" s="28"/>
      <c r="E13" s="28"/>
      <c r="F13" s="28"/>
      <c r="G13" s="32"/>
      <c r="H13" s="87"/>
    </row>
    <row r="14" spans="1:9" s="30" customFormat="1" ht="15" customHeight="1">
      <c r="A14" s="27" t="s">
        <v>58</v>
      </c>
      <c r="B14" s="28"/>
      <c r="C14" s="28"/>
      <c r="D14" s="28"/>
      <c r="E14" s="28"/>
      <c r="F14" s="28"/>
      <c r="G14" s="32"/>
      <c r="H14" s="87"/>
    </row>
    <row r="15" spans="1:9" s="21" customFormat="1" ht="17.399999999999999" customHeight="1">
      <c r="A15" s="19" t="s">
        <v>16</v>
      </c>
      <c r="B15" s="20">
        <f>B17+B19+B20+B21+B22+B23+B18</f>
        <v>172693.5</v>
      </c>
      <c r="C15" s="20">
        <f>C17+C19+C20+C21+C22+C23+C18</f>
        <v>66853</v>
      </c>
      <c r="D15" s="20">
        <f>D17+D19+D20+D21+D22+D23+D18</f>
        <v>0</v>
      </c>
      <c r="E15" s="20">
        <f>E17+E19+E20+E21+E22+E23+E18</f>
        <v>1415.1999999999998</v>
      </c>
      <c r="F15" s="20">
        <f>F17+F19+F20+F21+F22+F23+F18</f>
        <v>0</v>
      </c>
      <c r="G15" s="20">
        <f t="shared" ref="G15:G65" si="0">E15/B15*100</f>
        <v>0.81948654697484269</v>
      </c>
      <c r="H15" s="20"/>
      <c r="I15" s="21">
        <v>323</v>
      </c>
    </row>
    <row r="16" spans="1:9" s="1" customFormat="1">
      <c r="A16" s="23" t="s">
        <v>12</v>
      </c>
      <c r="B16" s="32"/>
      <c r="C16" s="32"/>
      <c r="D16" s="32"/>
      <c r="E16" s="32"/>
      <c r="F16" s="32"/>
      <c r="G16" s="32"/>
      <c r="H16" s="86"/>
    </row>
    <row r="17" spans="1:11" s="30" customFormat="1" ht="15" customHeight="1">
      <c r="A17" s="27" t="s">
        <v>13</v>
      </c>
      <c r="B17" s="28">
        <v>8330.7999999999993</v>
      </c>
      <c r="C17" s="28"/>
      <c r="D17" s="28"/>
      <c r="E17" s="28">
        <v>202.6</v>
      </c>
      <c r="F17" s="28"/>
      <c r="G17" s="87">
        <f t="shared" si="0"/>
        <v>2.4319393095501032</v>
      </c>
      <c r="H17" s="86"/>
    </row>
    <row r="18" spans="1:11" s="30" customFormat="1" ht="15" customHeight="1">
      <c r="A18" s="27" t="s">
        <v>21</v>
      </c>
      <c r="B18" s="28"/>
      <c r="C18" s="28"/>
      <c r="D18" s="28"/>
      <c r="E18" s="28"/>
      <c r="F18" s="28"/>
      <c r="G18" s="87"/>
      <c r="H18" s="86"/>
    </row>
    <row r="19" spans="1:11" s="30" customFormat="1" ht="15" customHeight="1">
      <c r="A19" s="27" t="s">
        <v>22</v>
      </c>
      <c r="B19" s="28">
        <v>95885.7</v>
      </c>
      <c r="C19" s="28"/>
      <c r="D19" s="28"/>
      <c r="E19" s="28">
        <v>954.4</v>
      </c>
      <c r="F19" s="28"/>
      <c r="G19" s="87">
        <f t="shared" si="0"/>
        <v>0.99535175735276471</v>
      </c>
      <c r="H19" s="86"/>
    </row>
    <row r="20" spans="1:11" s="30" customFormat="1" ht="15" customHeight="1">
      <c r="A20" s="27" t="s">
        <v>14</v>
      </c>
      <c r="B20" s="28">
        <v>83.7</v>
      </c>
      <c r="C20" s="28"/>
      <c r="D20" s="28"/>
      <c r="E20" s="28"/>
      <c r="F20" s="28"/>
      <c r="G20" s="87">
        <f t="shared" si="0"/>
        <v>0</v>
      </c>
      <c r="H20" s="86"/>
    </row>
    <row r="21" spans="1:11" s="30" customFormat="1" ht="15" customHeight="1">
      <c r="A21" s="27" t="s">
        <v>59</v>
      </c>
      <c r="B21" s="28">
        <v>1476.7</v>
      </c>
      <c r="C21" s="28"/>
      <c r="D21" s="28"/>
      <c r="E21" s="28">
        <v>249.6</v>
      </c>
      <c r="F21" s="28"/>
      <c r="G21" s="87">
        <f t="shared" si="0"/>
        <v>16.902552989774495</v>
      </c>
      <c r="H21" s="86"/>
    </row>
    <row r="22" spans="1:11" s="30" customFormat="1" ht="30" customHeight="1">
      <c r="A22" s="27" t="s">
        <v>57</v>
      </c>
      <c r="B22" s="28">
        <v>63.6</v>
      </c>
      <c r="C22" s="28"/>
      <c r="D22" s="28"/>
      <c r="E22" s="28">
        <v>8.6</v>
      </c>
      <c r="F22" s="28"/>
      <c r="G22" s="87">
        <f t="shared" si="0"/>
        <v>13.522012578616351</v>
      </c>
      <c r="H22" s="87"/>
      <c r="I22" s="30">
        <v>162</v>
      </c>
    </row>
    <row r="23" spans="1:11" s="30" customFormat="1" ht="15" customHeight="1">
      <c r="A23" s="27" t="s">
        <v>58</v>
      </c>
      <c r="B23" s="28">
        <v>66853</v>
      </c>
      <c r="C23" s="28">
        <v>66853</v>
      </c>
      <c r="D23" s="28"/>
      <c r="E23" s="28"/>
      <c r="F23" s="28"/>
      <c r="G23" s="28">
        <f t="shared" si="0"/>
        <v>0</v>
      </c>
      <c r="H23" s="87"/>
      <c r="I23" s="30">
        <v>450</v>
      </c>
    </row>
    <row r="24" spans="1:11" s="31" customFormat="1" ht="19.5" hidden="1" customHeight="1">
      <c r="A24" s="88"/>
      <c r="B24" s="42"/>
      <c r="C24" s="42"/>
      <c r="D24" s="42"/>
      <c r="E24" s="42"/>
      <c r="F24" s="28"/>
      <c r="G24" s="42" t="e">
        <f t="shared" si="0"/>
        <v>#DIV/0!</v>
      </c>
      <c r="H24" s="57" t="e">
        <f>E24/D24*100</f>
        <v>#DIV/0!</v>
      </c>
    </row>
    <row r="25" spans="1:11" s="39" customFormat="1" ht="24" hidden="1" customHeight="1">
      <c r="A25" s="45"/>
      <c r="B25" s="36"/>
      <c r="C25" s="36"/>
      <c r="D25" s="36"/>
      <c r="E25" s="37"/>
      <c r="F25" s="86"/>
      <c r="G25" s="37" t="e">
        <f t="shared" si="0"/>
        <v>#DIV/0!</v>
      </c>
      <c r="H25" s="57" t="e">
        <f>E25/D25*100</f>
        <v>#DIV/0!</v>
      </c>
      <c r="I25" s="38">
        <v>881</v>
      </c>
      <c r="J25" s="22"/>
      <c r="K25" s="38"/>
    </row>
    <row r="26" spans="1:11" s="40" customFormat="1" ht="34.799999999999997" customHeight="1">
      <c r="A26" s="19" t="s">
        <v>27</v>
      </c>
      <c r="B26" s="20">
        <f>B28+B31+B32+B33+B34</f>
        <v>2500</v>
      </c>
      <c r="C26" s="20">
        <f>C28+C31+C32+C33+C34</f>
        <v>0</v>
      </c>
      <c r="D26" s="20">
        <f>D28+D31+D32+D33+D34</f>
        <v>0</v>
      </c>
      <c r="E26" s="20">
        <f>E28+E31+E32+E33+E34</f>
        <v>2.2999999999999998</v>
      </c>
      <c r="F26" s="20">
        <f>F28+F31+F32+F33+F34</f>
        <v>0</v>
      </c>
      <c r="G26" s="20">
        <f t="shared" si="0"/>
        <v>9.1999999999999998E-2</v>
      </c>
      <c r="H26" s="20"/>
      <c r="I26" s="40">
        <v>229</v>
      </c>
      <c r="J26" s="21"/>
    </row>
    <row r="27" spans="1:11" s="1" customFormat="1">
      <c r="A27" s="23" t="s">
        <v>12</v>
      </c>
      <c r="B27" s="32"/>
      <c r="C27" s="32"/>
      <c r="D27" s="32"/>
      <c r="E27" s="32"/>
      <c r="F27" s="32"/>
      <c r="G27" s="86"/>
      <c r="H27" s="86"/>
    </row>
    <row r="28" spans="1:11" s="30" customFormat="1" ht="15" customHeight="1">
      <c r="A28" s="27" t="s">
        <v>13</v>
      </c>
      <c r="B28" s="28">
        <v>2208.1999999999998</v>
      </c>
      <c r="C28" s="28"/>
      <c r="D28" s="28"/>
      <c r="E28" s="28">
        <v>2.2999999999999998</v>
      </c>
      <c r="F28" s="28"/>
      <c r="G28" s="87">
        <f t="shared" si="0"/>
        <v>0.10415723213477041</v>
      </c>
      <c r="H28" s="86"/>
    </row>
    <row r="29" spans="1:11" s="30" customFormat="1" ht="15" customHeight="1">
      <c r="A29" s="27" t="s">
        <v>21</v>
      </c>
      <c r="B29" s="28"/>
      <c r="C29" s="28"/>
      <c r="D29" s="28"/>
      <c r="E29" s="28"/>
      <c r="F29" s="28"/>
      <c r="G29" s="87"/>
      <c r="H29" s="86"/>
    </row>
    <row r="30" spans="1:11" s="30" customFormat="1" ht="15" customHeight="1">
      <c r="A30" s="27" t="s">
        <v>22</v>
      </c>
      <c r="B30" s="28"/>
      <c r="C30" s="28"/>
      <c r="D30" s="28"/>
      <c r="E30" s="28"/>
      <c r="F30" s="28"/>
      <c r="G30" s="87"/>
      <c r="H30" s="86"/>
    </row>
    <row r="31" spans="1:11" s="30" customFormat="1" ht="15" customHeight="1">
      <c r="A31" s="27" t="s">
        <v>14</v>
      </c>
      <c r="B31" s="28">
        <v>96.8</v>
      </c>
      <c r="C31" s="28"/>
      <c r="D31" s="28"/>
      <c r="E31" s="28"/>
      <c r="F31" s="28"/>
      <c r="G31" s="87">
        <f t="shared" si="0"/>
        <v>0</v>
      </c>
      <c r="H31" s="86"/>
    </row>
    <row r="32" spans="1:11" s="30" customFormat="1" ht="15" customHeight="1">
      <c r="A32" s="27" t="s">
        <v>15</v>
      </c>
      <c r="B32" s="28">
        <v>195</v>
      </c>
      <c r="C32" s="28"/>
      <c r="D32" s="28"/>
      <c r="E32" s="28"/>
      <c r="F32" s="28"/>
      <c r="G32" s="87">
        <f t="shared" si="0"/>
        <v>0</v>
      </c>
      <c r="H32" s="86"/>
    </row>
    <row r="33" spans="1:9" s="30" customFormat="1" ht="30" customHeight="1">
      <c r="A33" s="27" t="s">
        <v>60</v>
      </c>
      <c r="B33" s="28"/>
      <c r="C33" s="28"/>
      <c r="D33" s="28"/>
      <c r="E33" s="28"/>
      <c r="F33" s="28"/>
      <c r="G33" s="87"/>
      <c r="H33" s="86"/>
      <c r="I33" s="30">
        <v>314</v>
      </c>
    </row>
    <row r="34" spans="1:9" s="30" customFormat="1" ht="15" customHeight="1">
      <c r="A34" s="89" t="s">
        <v>61</v>
      </c>
      <c r="B34" s="28"/>
      <c r="C34" s="28"/>
      <c r="D34" s="28"/>
      <c r="E34" s="28"/>
      <c r="F34" s="28"/>
      <c r="G34" s="87"/>
      <c r="H34" s="87"/>
    </row>
    <row r="35" spans="1:9" s="21" customFormat="1" ht="34.799999999999997" customHeight="1">
      <c r="A35" s="19" t="s">
        <v>30</v>
      </c>
      <c r="B35" s="20">
        <f>B37+B38+B39</f>
        <v>39380.300000000003</v>
      </c>
      <c r="C35" s="20">
        <f>C37+C38+C39</f>
        <v>38123.300000000003</v>
      </c>
      <c r="D35" s="20">
        <f>D37+D38+D39</f>
        <v>0</v>
      </c>
      <c r="E35" s="20">
        <f>E37+E38+E39</f>
        <v>0</v>
      </c>
      <c r="F35" s="20">
        <f>F37+F38+F39</f>
        <v>0</v>
      </c>
      <c r="G35" s="20"/>
      <c r="H35" s="20"/>
      <c r="I35" s="21">
        <v>425</v>
      </c>
    </row>
    <row r="36" spans="1:9" s="1" customFormat="1">
      <c r="A36" s="23" t="s">
        <v>12</v>
      </c>
      <c r="B36" s="32"/>
      <c r="C36" s="32"/>
      <c r="D36" s="32"/>
      <c r="E36" s="32"/>
      <c r="F36" s="32"/>
      <c r="G36" s="86"/>
      <c r="H36" s="86"/>
    </row>
    <row r="37" spans="1:9" s="30" customFormat="1" ht="15" customHeight="1">
      <c r="A37" s="27" t="s">
        <v>62</v>
      </c>
      <c r="B37" s="33">
        <v>20600.400000000001</v>
      </c>
      <c r="C37" s="33">
        <v>19570.3</v>
      </c>
      <c r="D37" s="33"/>
      <c r="E37" s="28"/>
      <c r="F37" s="28"/>
      <c r="G37" s="87"/>
      <c r="H37" s="87"/>
    </row>
    <row r="38" spans="1:9" s="90" customFormat="1" ht="30" customHeight="1">
      <c r="A38" s="27" t="s">
        <v>63</v>
      </c>
      <c r="B38" s="33">
        <v>18779.900000000001</v>
      </c>
      <c r="C38" s="33">
        <v>18553</v>
      </c>
      <c r="D38" s="33"/>
      <c r="E38" s="87"/>
      <c r="F38" s="87"/>
      <c r="G38" s="87"/>
      <c r="H38" s="87"/>
    </row>
    <row r="39" spans="1:9" s="90" customFormat="1" ht="15" customHeight="1">
      <c r="A39" s="27" t="s">
        <v>64</v>
      </c>
      <c r="B39" s="33"/>
      <c r="C39" s="33"/>
      <c r="D39" s="33"/>
      <c r="E39" s="87"/>
      <c r="F39" s="87"/>
      <c r="G39" s="87"/>
      <c r="H39" s="87"/>
    </row>
    <row r="40" spans="1:9" s="21" customFormat="1" ht="17.399999999999999" customHeight="1">
      <c r="A40" s="19" t="s">
        <v>33</v>
      </c>
      <c r="B40" s="20">
        <f>B45+B44</f>
        <v>171.5</v>
      </c>
      <c r="C40" s="20">
        <f>C45+C44</f>
        <v>0</v>
      </c>
      <c r="D40" s="20">
        <f>D45+D44</f>
        <v>0</v>
      </c>
      <c r="E40" s="20">
        <f>E45+E44</f>
        <v>171.5</v>
      </c>
      <c r="F40" s="20">
        <f>F45+F44</f>
        <v>0</v>
      </c>
      <c r="G40" s="20">
        <f t="shared" si="0"/>
        <v>100</v>
      </c>
      <c r="H40" s="20"/>
      <c r="I40" s="21">
        <v>197</v>
      </c>
    </row>
    <row r="41" spans="1:9" s="1" customFormat="1">
      <c r="A41" s="23" t="s">
        <v>12</v>
      </c>
      <c r="B41" s="32"/>
      <c r="C41" s="32"/>
      <c r="D41" s="32"/>
      <c r="E41" s="32"/>
      <c r="F41" s="32"/>
      <c r="G41" s="86"/>
      <c r="H41" s="86"/>
    </row>
    <row r="42" spans="1:9" s="30" customFormat="1" ht="17.25" hidden="1" customHeight="1">
      <c r="A42" s="27" t="s">
        <v>13</v>
      </c>
      <c r="B42" s="28"/>
      <c r="C42" s="28"/>
      <c r="D42" s="28"/>
      <c r="E42" s="28"/>
      <c r="F42" s="28"/>
      <c r="G42" s="86" t="e">
        <f t="shared" si="0"/>
        <v>#DIV/0!</v>
      </c>
      <c r="H42" s="86" t="e">
        <f>E42/D42*100</f>
        <v>#DIV/0!</v>
      </c>
    </row>
    <row r="43" spans="1:9" s="30" customFormat="1" ht="27.75" hidden="1" customHeight="1">
      <c r="A43" s="27" t="s">
        <v>14</v>
      </c>
      <c r="B43" s="28"/>
      <c r="C43" s="28"/>
      <c r="D43" s="28"/>
      <c r="E43" s="28"/>
      <c r="F43" s="28"/>
      <c r="G43" s="86" t="e">
        <f t="shared" si="0"/>
        <v>#DIV/0!</v>
      </c>
      <c r="H43" s="86" t="e">
        <f>E43/D43*100</f>
        <v>#DIV/0!</v>
      </c>
    </row>
    <row r="44" spans="1:9" s="30" customFormat="1" ht="15" customHeight="1">
      <c r="A44" s="27" t="s">
        <v>15</v>
      </c>
      <c r="B44" s="28"/>
      <c r="C44" s="28"/>
      <c r="D44" s="28"/>
      <c r="E44" s="28"/>
      <c r="F44" s="28"/>
      <c r="G44" s="87"/>
      <c r="H44" s="86"/>
      <c r="I44" s="30">
        <v>461</v>
      </c>
    </row>
    <row r="45" spans="1:9" s="21" customFormat="1" ht="30" customHeight="1">
      <c r="A45" s="91" t="s">
        <v>57</v>
      </c>
      <c r="B45" s="33">
        <v>171.5</v>
      </c>
      <c r="C45" s="33"/>
      <c r="D45" s="33"/>
      <c r="E45" s="87">
        <v>171.5</v>
      </c>
      <c r="F45" s="86"/>
      <c r="G45" s="87">
        <f t="shared" si="0"/>
        <v>100</v>
      </c>
      <c r="H45" s="86"/>
    </row>
    <row r="46" spans="1:9" s="31" customFormat="1" ht="24" hidden="1" customHeight="1">
      <c r="A46" s="41" t="s">
        <v>29</v>
      </c>
      <c r="B46" s="42"/>
      <c r="C46" s="42"/>
      <c r="D46" s="42"/>
      <c r="E46" s="42"/>
      <c r="F46" s="28"/>
      <c r="G46" s="42" t="e">
        <f t="shared" si="0"/>
        <v>#DIV/0!</v>
      </c>
      <c r="H46" s="57" t="e">
        <f>E46/D46*100</f>
        <v>#DIV/0!</v>
      </c>
    </row>
    <row r="47" spans="1:9" s="21" customFormat="1" ht="17.399999999999999" customHeight="1">
      <c r="A47" s="19" t="s">
        <v>36</v>
      </c>
      <c r="B47" s="20">
        <f>B49+B50+B51</f>
        <v>400</v>
      </c>
      <c r="C47" s="20">
        <f>C49+C50+C51</f>
        <v>0</v>
      </c>
      <c r="D47" s="20">
        <f>D49+D50+D51</f>
        <v>0</v>
      </c>
      <c r="E47" s="20">
        <f>E49+E50+E51</f>
        <v>59.3</v>
      </c>
      <c r="F47" s="20">
        <f>F49+F50+F51</f>
        <v>0</v>
      </c>
      <c r="G47" s="20">
        <f t="shared" si="0"/>
        <v>14.824999999999999</v>
      </c>
      <c r="H47" s="20"/>
      <c r="I47" s="21">
        <v>73</v>
      </c>
    </row>
    <row r="48" spans="1:9" s="1" customFormat="1">
      <c r="A48" s="53" t="s">
        <v>12</v>
      </c>
      <c r="B48" s="32"/>
      <c r="C48" s="32"/>
      <c r="D48" s="32"/>
      <c r="E48" s="32"/>
      <c r="F48" s="32"/>
      <c r="G48" s="86"/>
      <c r="H48" s="86"/>
    </row>
    <row r="49" spans="1:10" s="30" customFormat="1" ht="15" customHeight="1">
      <c r="A49" s="27" t="s">
        <v>13</v>
      </c>
      <c r="B49" s="28">
        <v>353.8</v>
      </c>
      <c r="C49" s="28"/>
      <c r="D49" s="92"/>
      <c r="E49" s="28">
        <v>59.3</v>
      </c>
      <c r="F49" s="28"/>
      <c r="G49" s="87">
        <f t="shared" si="0"/>
        <v>16.760881854154889</v>
      </c>
      <c r="H49" s="86"/>
    </row>
    <row r="50" spans="1:10" s="30" customFormat="1" ht="15" customHeight="1">
      <c r="A50" s="27" t="s">
        <v>14</v>
      </c>
      <c r="B50" s="28">
        <v>10</v>
      </c>
      <c r="C50" s="28"/>
      <c r="D50" s="28"/>
      <c r="E50" s="28"/>
      <c r="F50" s="28"/>
      <c r="G50" s="87">
        <f t="shared" si="0"/>
        <v>0</v>
      </c>
      <c r="H50" s="86"/>
    </row>
    <row r="51" spans="1:10" s="30" customFormat="1" ht="15" customHeight="1">
      <c r="A51" s="27" t="s">
        <v>15</v>
      </c>
      <c r="B51" s="28">
        <v>36.200000000000003</v>
      </c>
      <c r="C51" s="28"/>
      <c r="D51" s="28"/>
      <c r="E51" s="28"/>
      <c r="F51" s="28"/>
      <c r="G51" s="87">
        <f t="shared" si="0"/>
        <v>0</v>
      </c>
      <c r="H51" s="86"/>
      <c r="I51" s="30">
        <v>352</v>
      </c>
    </row>
    <row r="52" spans="1:10" s="59" customFormat="1" ht="0.75" hidden="1" customHeight="1">
      <c r="A52" s="93" t="s">
        <v>40</v>
      </c>
      <c r="B52" s="57"/>
      <c r="C52" s="57"/>
      <c r="D52" s="57"/>
      <c r="E52" s="57"/>
      <c r="F52" s="20"/>
      <c r="G52" s="44" t="e">
        <f t="shared" si="0"/>
        <v>#DIV/0!</v>
      </c>
      <c r="H52" s="57" t="e">
        <f>E52/D52*100</f>
        <v>#DIV/0!</v>
      </c>
    </row>
    <row r="53" spans="1:10" s="22" customFormat="1" ht="21.75" hidden="1" customHeight="1">
      <c r="A53" s="94" t="s">
        <v>41</v>
      </c>
      <c r="B53" s="49"/>
      <c r="C53" s="49"/>
      <c r="D53" s="49"/>
      <c r="E53" s="49"/>
      <c r="F53" s="55"/>
      <c r="G53" s="44" t="e">
        <f t="shared" si="0"/>
        <v>#DIV/0!</v>
      </c>
      <c r="H53" s="57" t="e">
        <f>E53/D53*100</f>
        <v>#DIV/0!</v>
      </c>
    </row>
    <row r="54" spans="1:10" s="21" customFormat="1" ht="18" customHeight="1">
      <c r="A54" s="95" t="s">
        <v>65</v>
      </c>
      <c r="B54" s="96">
        <v>111102.3</v>
      </c>
      <c r="C54" s="96">
        <v>111102.3</v>
      </c>
      <c r="D54" s="96">
        <v>9093</v>
      </c>
      <c r="E54" s="96"/>
      <c r="F54" s="96"/>
      <c r="G54" s="96">
        <f t="shared" si="0"/>
        <v>0</v>
      </c>
      <c r="H54" s="96">
        <f>E54/D54*100</f>
        <v>0</v>
      </c>
    </row>
    <row r="55" spans="1:10" s="21" customFormat="1" ht="30" customHeight="1">
      <c r="A55" s="97" t="s">
        <v>66</v>
      </c>
      <c r="B55" s="86"/>
      <c r="C55" s="86"/>
      <c r="D55" s="86"/>
      <c r="E55" s="86"/>
      <c r="F55" s="86"/>
      <c r="G55" s="86"/>
      <c r="H55" s="86"/>
    </row>
    <row r="56" spans="1:10" s="62" customFormat="1" ht="18" customHeight="1">
      <c r="A56" s="56" t="s">
        <v>67</v>
      </c>
      <c r="B56" s="20">
        <f>B10+B15+B26+B35+B40+B47+B54+B55</f>
        <v>326247.59999999998</v>
      </c>
      <c r="C56" s="20">
        <f>C10+C15+C26+C35+C40+C47+C54+C55</f>
        <v>216078.6</v>
      </c>
      <c r="D56" s="20">
        <f>D10+D15+D26+D35+D40+D47+D54+D55</f>
        <v>9093</v>
      </c>
      <c r="E56" s="20">
        <f>E10+E15+E26+E35+E40+E47+E54+E55</f>
        <v>1648.2999999999997</v>
      </c>
      <c r="F56" s="20">
        <f>F10+F15+F26+F35+F40+F47+F54+F55</f>
        <v>0</v>
      </c>
      <c r="G56" s="20">
        <f t="shared" si="0"/>
        <v>0.50522977027263949</v>
      </c>
      <c r="H56" s="20">
        <f>E56/D56*100</f>
        <v>18.127130759925215</v>
      </c>
    </row>
    <row r="57" spans="1:10" s="1" customFormat="1">
      <c r="A57" s="63" t="s">
        <v>12</v>
      </c>
      <c r="B57" s="32"/>
      <c r="C57" s="32"/>
      <c r="D57" s="32"/>
      <c r="E57" s="32"/>
      <c r="F57" s="32"/>
      <c r="G57" s="86"/>
      <c r="H57" s="86"/>
    </row>
    <row r="58" spans="1:10" s="30" customFormat="1" ht="15" customHeight="1">
      <c r="A58" s="27" t="s">
        <v>13</v>
      </c>
      <c r="B58" s="28">
        <f>B17+B28+B49</f>
        <v>10892.8</v>
      </c>
      <c r="C58" s="28">
        <f>C17+C28+C49</f>
        <v>0</v>
      </c>
      <c r="D58" s="28"/>
      <c r="E58" s="28">
        <f>E17+E28+E49</f>
        <v>264.2</v>
      </c>
      <c r="F58" s="28">
        <f>F17+F28+F49</f>
        <v>0</v>
      </c>
      <c r="G58" s="87">
        <f t="shared" si="0"/>
        <v>2.4254553466509989</v>
      </c>
      <c r="H58" s="86"/>
      <c r="I58" s="64" t="e">
        <f>#REF!/1000</f>
        <v>#REF!</v>
      </c>
      <c r="J58" s="92"/>
    </row>
    <row r="59" spans="1:10" s="30" customFormat="1" ht="13.5" hidden="1" customHeight="1">
      <c r="A59" s="27" t="s">
        <v>68</v>
      </c>
      <c r="B59" s="28">
        <f>B18+B29</f>
        <v>0</v>
      </c>
      <c r="C59" s="28"/>
      <c r="D59" s="28"/>
      <c r="E59" s="28">
        <f>E18+E29</f>
        <v>0</v>
      </c>
      <c r="F59" s="28"/>
      <c r="G59" s="87" t="e">
        <f t="shared" si="0"/>
        <v>#DIV/0!</v>
      </c>
      <c r="H59" s="86"/>
      <c r="I59" s="64" t="e">
        <f>#REF!/1000</f>
        <v>#REF!</v>
      </c>
    </row>
    <row r="60" spans="1:10" s="30" customFormat="1" ht="15" customHeight="1">
      <c r="A60" s="27" t="s">
        <v>22</v>
      </c>
      <c r="B60" s="28">
        <f>B19</f>
        <v>95885.7</v>
      </c>
      <c r="C60" s="28">
        <f>C19</f>
        <v>0</v>
      </c>
      <c r="D60" s="28"/>
      <c r="E60" s="28">
        <f>E19</f>
        <v>954.4</v>
      </c>
      <c r="F60" s="28">
        <f>F19</f>
        <v>0</v>
      </c>
      <c r="G60" s="87">
        <f t="shared" si="0"/>
        <v>0.99535175735276471</v>
      </c>
      <c r="H60" s="86"/>
      <c r="I60" s="64" t="e">
        <f>#REF!/1000</f>
        <v>#REF!</v>
      </c>
      <c r="J60" s="92"/>
    </row>
    <row r="61" spans="1:10" s="30" customFormat="1" ht="15" customHeight="1">
      <c r="A61" s="27" t="s">
        <v>14</v>
      </c>
      <c r="B61" s="28">
        <f>B20+B31+B50</f>
        <v>190.5</v>
      </c>
      <c r="C61" s="28">
        <f>C20+C31+C50</f>
        <v>0</v>
      </c>
      <c r="D61" s="28"/>
      <c r="E61" s="28">
        <f>E20+E31+E50</f>
        <v>0</v>
      </c>
      <c r="F61" s="28">
        <f>F20</f>
        <v>0</v>
      </c>
      <c r="G61" s="87">
        <f t="shared" si="0"/>
        <v>0</v>
      </c>
      <c r="H61" s="86"/>
      <c r="I61" s="64" t="e">
        <f>#REF!/1000</f>
        <v>#REF!</v>
      </c>
      <c r="J61" s="92"/>
    </row>
    <row r="62" spans="1:10" s="30" customFormat="1" ht="15" customHeight="1">
      <c r="A62" s="27" t="s">
        <v>59</v>
      </c>
      <c r="B62" s="28">
        <f>B21+B32+B51+B12+B44</f>
        <v>1707.9</v>
      </c>
      <c r="C62" s="28">
        <f>C21+C32+C51+C12+C44</f>
        <v>0</v>
      </c>
      <c r="D62" s="28">
        <f>D21+D32+D51+D12+D44</f>
        <v>0</v>
      </c>
      <c r="E62" s="28">
        <f>E21+E32+E51+E12+E44</f>
        <v>249.6</v>
      </c>
      <c r="F62" s="28">
        <f>F21+F32+F51+F12+F44</f>
        <v>0</v>
      </c>
      <c r="G62" s="87">
        <f t="shared" si="0"/>
        <v>14.614438784472158</v>
      </c>
      <c r="H62" s="86"/>
      <c r="I62" s="64" t="e">
        <f>#REF!/1000</f>
        <v>#REF!</v>
      </c>
      <c r="J62" s="92"/>
    </row>
    <row r="63" spans="1:10" s="30" customFormat="1" ht="15" customHeight="1">
      <c r="A63" s="27" t="s">
        <v>62</v>
      </c>
      <c r="B63" s="28">
        <f>B37</f>
        <v>20600.400000000001</v>
      </c>
      <c r="C63" s="28">
        <f>C37</f>
        <v>19570.3</v>
      </c>
      <c r="D63" s="28">
        <f>D37</f>
        <v>0</v>
      </c>
      <c r="E63" s="28">
        <f>E37</f>
        <v>0</v>
      </c>
      <c r="F63" s="28">
        <f>F37</f>
        <v>0</v>
      </c>
      <c r="G63" s="87">
        <f t="shared" si="0"/>
        <v>0</v>
      </c>
      <c r="H63" s="87"/>
      <c r="I63" s="64"/>
    </row>
    <row r="64" spans="1:10" s="30" customFormat="1" ht="30" customHeight="1">
      <c r="A64" s="27" t="s">
        <v>69</v>
      </c>
      <c r="B64" s="28">
        <f>B22+B33+B45+B13</f>
        <v>235.1</v>
      </c>
      <c r="C64" s="28">
        <f>C22+C33+C45+C13</f>
        <v>0</v>
      </c>
      <c r="D64" s="33">
        <f>D22+D33+D45+D13</f>
        <v>0</v>
      </c>
      <c r="E64" s="28">
        <f>E22+E33+E45+E13</f>
        <v>180.1</v>
      </c>
      <c r="F64" s="28">
        <f>F22+F33+F45+F13</f>
        <v>0</v>
      </c>
      <c r="G64" s="87">
        <f t="shared" si="0"/>
        <v>76.605699702254356</v>
      </c>
      <c r="H64" s="87"/>
      <c r="J64" s="92"/>
    </row>
    <row r="65" spans="1:10" s="30" customFormat="1" ht="15" customHeight="1">
      <c r="A65" s="27" t="s">
        <v>70</v>
      </c>
      <c r="B65" s="28">
        <f>B23+B38+B14</f>
        <v>85632.9</v>
      </c>
      <c r="C65" s="28">
        <f>C23+C38+C14</f>
        <v>85406</v>
      </c>
      <c r="D65" s="28">
        <f>D23+D38+D14</f>
        <v>0</v>
      </c>
      <c r="E65" s="28">
        <f>E23+E38+E14</f>
        <v>0</v>
      </c>
      <c r="F65" s="28">
        <f>F23+F38+F14</f>
        <v>0</v>
      </c>
      <c r="G65" s="87">
        <f t="shared" si="0"/>
        <v>0</v>
      </c>
      <c r="H65" s="87"/>
      <c r="J65" s="92"/>
    </row>
    <row r="66" spans="1:10" s="1" customFormat="1" ht="15" customHeight="1">
      <c r="A66" s="98" t="s">
        <v>71</v>
      </c>
      <c r="B66" s="99">
        <f>B39</f>
        <v>0</v>
      </c>
      <c r="C66" s="99">
        <f>C39</f>
        <v>0</v>
      </c>
      <c r="D66" s="99">
        <f>D39</f>
        <v>0</v>
      </c>
      <c r="E66" s="99">
        <f>E39</f>
        <v>0</v>
      </c>
      <c r="F66" s="99">
        <f>F39</f>
        <v>0</v>
      </c>
      <c r="G66" s="87"/>
      <c r="H66" s="87"/>
      <c r="I66" s="72"/>
    </row>
    <row r="67" spans="1:10" s="1" customFormat="1" ht="15" customHeight="1">
      <c r="A67" s="53" t="s">
        <v>61</v>
      </c>
      <c r="B67" s="99">
        <f>B34</f>
        <v>0</v>
      </c>
      <c r="C67" s="99">
        <f>C34</f>
        <v>0</v>
      </c>
      <c r="D67" s="99">
        <f>D34</f>
        <v>0</v>
      </c>
      <c r="E67" s="99">
        <f>E34</f>
        <v>0</v>
      </c>
      <c r="F67" s="99">
        <f>F34</f>
        <v>0</v>
      </c>
      <c r="G67" s="87"/>
      <c r="H67" s="87"/>
    </row>
  </sheetData>
  <mergeCells count="8">
    <mergeCell ref="F1:H1"/>
    <mergeCell ref="A4:H4"/>
    <mergeCell ref="A5:H5"/>
    <mergeCell ref="A7:A9"/>
    <mergeCell ref="B7:B9"/>
    <mergeCell ref="C7:D7"/>
    <mergeCell ref="E7:E9"/>
    <mergeCell ref="G7:G9"/>
  </mergeCells>
  <printOptions horizontalCentered="1" verticalCentered="1"/>
  <pageMargins left="0.16" right="0.19685039370078741" top="0.19685039370078741" bottom="0.19685039370078741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ЗФ на 01.02.24</vt:lpstr>
      <vt:lpstr>СпецФ на 01.02.24</vt:lpstr>
      <vt:lpstr>'ЗФ на 01.02.24'!Область_печати</vt:lpstr>
      <vt:lpstr>'СпецФ на 01.02.24'!Область_печати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2024-03-14T07:55:52Z</cp:lastPrinted>
  <dcterms:created xsi:type="dcterms:W3CDTF">2024-03-14T07:50:49Z</dcterms:created>
  <dcterms:modified xsi:type="dcterms:W3CDTF">2024-03-14T08:30:41Z</dcterms:modified>
</cp:coreProperties>
</file>